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e" sheetId="1" r:id="rId1"/>
    <sheet name="ba" sheetId="2" r:id="rId2"/>
    <sheet name="bsf" sheetId="3" r:id="rId3"/>
    <sheet name="UNC" sheetId="4" r:id="rId4"/>
    <sheet name="unf" sheetId="5" r:id="rId5"/>
    <sheet name="whitworth" sheetId="6" r:id="rId6"/>
    <sheet name="metric fine" sheetId="7" r:id="rId7"/>
    <sheet name="metric coarse" sheetId="8" r:id="rId8"/>
    <sheet name="Sheet4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<sst xmlns="http://schemas.openxmlformats.org/spreadsheetml/2006/main" count="284" uniqueCount="63">
  <si>
    <t>Pitch</t>
  </si>
  <si>
    <t>Actual</t>
  </si>
  <si>
    <t>Depth</t>
  </si>
  <si>
    <t>Shortening</t>
  </si>
  <si>
    <t>Effective</t>
  </si>
  <si>
    <t>Diameter</t>
  </si>
  <si>
    <t>tpi</t>
  </si>
  <si>
    <t>diameter</t>
  </si>
  <si>
    <t>Major</t>
  </si>
  <si>
    <t>Ref. only</t>
  </si>
  <si>
    <t>Minor</t>
  </si>
  <si>
    <t>Clearance</t>
  </si>
  <si>
    <t>Metric</t>
  </si>
  <si>
    <t>ISO</t>
  </si>
  <si>
    <t>Coarse</t>
  </si>
  <si>
    <t>Triangular</t>
  </si>
  <si>
    <t>Height</t>
  </si>
  <si>
    <t>Tapping size</t>
  </si>
  <si>
    <t>mm</t>
  </si>
  <si>
    <t>Tapping Size</t>
  </si>
  <si>
    <t>imp</t>
  </si>
  <si>
    <t>P</t>
  </si>
  <si>
    <t>H</t>
  </si>
  <si>
    <t>d</t>
  </si>
  <si>
    <t>H/8</t>
  </si>
  <si>
    <t>E</t>
  </si>
  <si>
    <t>Across flats</t>
  </si>
  <si>
    <t>H/4</t>
  </si>
  <si>
    <t>BSW</t>
  </si>
  <si>
    <t>Whitworth</t>
  </si>
  <si>
    <t>Rounding</t>
  </si>
  <si>
    <t>Radius</t>
  </si>
  <si>
    <t>Tapping</t>
  </si>
  <si>
    <t>height</t>
  </si>
  <si>
    <t>depth</t>
  </si>
  <si>
    <t>crest &amp; root</t>
  </si>
  <si>
    <t>size imp</t>
  </si>
  <si>
    <t>size mm</t>
  </si>
  <si>
    <t>h</t>
  </si>
  <si>
    <t>D</t>
  </si>
  <si>
    <t>h/6</t>
  </si>
  <si>
    <t>r</t>
  </si>
  <si>
    <t>Unified</t>
  </si>
  <si>
    <t>Fine</t>
  </si>
  <si>
    <t>No.</t>
  </si>
  <si>
    <t>Across Flats</t>
  </si>
  <si>
    <t>Size</t>
  </si>
  <si>
    <t>fraction</t>
  </si>
  <si>
    <t>for</t>
  </si>
  <si>
    <t>Model</t>
  </si>
  <si>
    <t>Engineers</t>
  </si>
  <si>
    <t>H/6</t>
  </si>
  <si>
    <t>BSF</t>
  </si>
  <si>
    <t>Tapping  size</t>
  </si>
  <si>
    <t>British</t>
  </si>
  <si>
    <t>Association</t>
  </si>
  <si>
    <t>BA</t>
  </si>
  <si>
    <t>number</t>
  </si>
  <si>
    <t>Ref. Only</t>
  </si>
  <si>
    <t>t</t>
  </si>
  <si>
    <t>e</t>
  </si>
  <si>
    <t>Engineer</t>
  </si>
  <si>
    <t>based on BA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</si>
</sst>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0.0"/>
    <numFmt numFmtId="167" formatCode="0.000"/>
    <numFmt numFmtId="168" formatCode="0.00_ ;[Red]\-0.00\ 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6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67" fontId="1" fillId="2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34</xdr:row>
      <xdr:rowOff>123825</xdr:rowOff>
    </xdr:from>
    <xdr:to>
      <xdr:col>10</xdr:col>
      <xdr:colOff>533400</xdr:colOff>
      <xdr:row>62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629275"/>
          <a:ext cx="605790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C1">
      <selection activeCell="G5" sqref="G5"/>
    </sheetView>
  </sheetViews>
  <sheetFormatPr defaultColWidth="9.140625" defaultRowHeight="12.75"/>
  <cols>
    <col min="1" max="1" width="7.421875" style="12" bestFit="1" customWidth="1"/>
    <col min="2" max="2" width="7.7109375" style="9" customWidth="1"/>
    <col min="3" max="3" width="5.7109375" style="10" bestFit="1" customWidth="1"/>
    <col min="4" max="4" width="8.8515625" style="10" bestFit="1" customWidth="1"/>
    <col min="5" max="5" width="6.140625" style="10" bestFit="1" customWidth="1"/>
    <col min="6" max="6" width="8.57421875" style="10" bestFit="1" customWidth="1"/>
    <col min="7" max="8" width="10.140625" style="10" bestFit="1" customWidth="1"/>
    <col min="9" max="9" width="7.7109375" style="10" bestFit="1" customWidth="1"/>
    <col min="10" max="10" width="11.140625" style="10" bestFit="1" customWidth="1"/>
    <col min="11" max="11" width="10.7109375" style="2" bestFit="1" customWidth="1"/>
    <col min="12" max="12" width="8.421875" style="3" bestFit="1" customWidth="1"/>
    <col min="13" max="13" width="8.421875" style="2" bestFit="1" customWidth="1"/>
    <col min="14" max="14" width="11.00390625" style="3" bestFit="1" customWidth="1"/>
    <col min="15" max="16384" width="10.421875" style="10" customWidth="1"/>
  </cols>
  <sheetData>
    <row r="1" spans="1:2" ht="12.75">
      <c r="A1" s="12" t="s">
        <v>49</v>
      </c>
      <c r="B1" s="9" t="s">
        <v>61</v>
      </c>
    </row>
    <row r="2" spans="1:14" ht="12.75">
      <c r="A2" s="12" t="s">
        <v>8</v>
      </c>
      <c r="B2" s="9" t="s">
        <v>6</v>
      </c>
      <c r="C2" s="10" t="s">
        <v>0</v>
      </c>
      <c r="D2" s="10" t="s">
        <v>15</v>
      </c>
      <c r="E2" s="10" t="s">
        <v>1</v>
      </c>
      <c r="F2" s="10" t="s">
        <v>30</v>
      </c>
      <c r="G2" s="10" t="s">
        <v>3</v>
      </c>
      <c r="H2" s="10" t="s">
        <v>31</v>
      </c>
      <c r="I2" s="10" t="s">
        <v>4</v>
      </c>
      <c r="J2" s="10" t="s">
        <v>53</v>
      </c>
      <c r="K2" s="2" t="s">
        <v>17</v>
      </c>
      <c r="L2" s="3" t="s">
        <v>11</v>
      </c>
      <c r="M2" s="2" t="s">
        <v>11</v>
      </c>
      <c r="N2" s="3" t="s">
        <v>26</v>
      </c>
    </row>
    <row r="3" spans="1:14" ht="12.75">
      <c r="A3" s="12" t="s">
        <v>7</v>
      </c>
      <c r="D3" s="10" t="s">
        <v>33</v>
      </c>
      <c r="E3" s="10" t="s">
        <v>2</v>
      </c>
      <c r="F3" s="10" t="s">
        <v>34</v>
      </c>
      <c r="G3" s="10" t="s">
        <v>35</v>
      </c>
      <c r="H3" s="10" t="s">
        <v>35</v>
      </c>
      <c r="I3" s="10" t="s">
        <v>5</v>
      </c>
      <c r="J3" s="10" t="s">
        <v>20</v>
      </c>
      <c r="K3" s="2" t="s">
        <v>18</v>
      </c>
      <c r="L3" s="3" t="s">
        <v>20</v>
      </c>
      <c r="M3" s="2" t="s">
        <v>18</v>
      </c>
      <c r="N3" s="3" t="s">
        <v>20</v>
      </c>
    </row>
    <row r="4" spans="3:14" ht="12.75">
      <c r="C4" s="10" t="s">
        <v>21</v>
      </c>
      <c r="D4" s="10" t="s">
        <v>38</v>
      </c>
      <c r="E4" s="10" t="s">
        <v>23</v>
      </c>
      <c r="F4" s="10" t="s">
        <v>39</v>
      </c>
      <c r="G4" s="10" t="s">
        <v>40</v>
      </c>
      <c r="H4" s="10" t="s">
        <v>41</v>
      </c>
      <c r="I4" s="10" t="s">
        <v>25</v>
      </c>
      <c r="J4" s="11">
        <v>80</v>
      </c>
      <c r="N4" s="3" t="s">
        <v>62</v>
      </c>
    </row>
    <row r="5" spans="1:14" ht="12.75">
      <c r="A5" s="12">
        <v>0.125</v>
      </c>
      <c r="B5" s="9">
        <v>32</v>
      </c>
      <c r="C5" s="13">
        <f>1/B5</f>
        <v>0.03125</v>
      </c>
      <c r="D5" s="13">
        <f>0.960491*C5</f>
        <v>0.03001534375</v>
      </c>
      <c r="E5" s="13">
        <f>0.640327*C5</f>
        <v>0.02001021875</v>
      </c>
      <c r="F5" s="13">
        <f>0.073917*C5</f>
        <v>0.00230990625</v>
      </c>
      <c r="G5" s="13">
        <f>0.160083*C5</f>
        <v>0.00500259375</v>
      </c>
      <c r="H5" s="13">
        <f>0.137329*C5</f>
        <v>0.00429153125</v>
      </c>
      <c r="I5" s="13">
        <f>A5-E5</f>
        <v>0.10498978125</v>
      </c>
      <c r="J5" s="13">
        <f>SUM(A5-(2*E5*J4/100))</f>
        <v>0.09298365</v>
      </c>
      <c r="K5" s="2">
        <f>J5*25.4</f>
        <v>2.36178471</v>
      </c>
      <c r="L5" s="3">
        <f>A5+0.01</f>
        <v>0.135</v>
      </c>
      <c r="M5" s="2">
        <f>L5*25.4</f>
        <v>3.429</v>
      </c>
      <c r="N5" s="3">
        <v>0.21875</v>
      </c>
    </row>
    <row r="6" spans="1:14" ht="12.75">
      <c r="A6" s="12">
        <v>0.15625</v>
      </c>
      <c r="B6" s="9">
        <v>32</v>
      </c>
      <c r="C6" s="13">
        <f aca="true" t="shared" si="0" ref="C6:C24">1/B6</f>
        <v>0.03125</v>
      </c>
      <c r="D6" s="13">
        <f aca="true" t="shared" si="1" ref="D6:D24">0.960491*C6</f>
        <v>0.03001534375</v>
      </c>
      <c r="E6" s="13">
        <f aca="true" t="shared" si="2" ref="E6:E21">0.640327*C6</f>
        <v>0.02001021875</v>
      </c>
      <c r="F6" s="13">
        <f aca="true" t="shared" si="3" ref="F6:F21">0.073917*C6</f>
        <v>0.00230990625</v>
      </c>
      <c r="G6" s="13">
        <f aca="true" t="shared" si="4" ref="G6:G21">0.160083*C6</f>
        <v>0.00500259375</v>
      </c>
      <c r="H6" s="13">
        <f aca="true" t="shared" si="5" ref="H6:H21">0.137329*C6</f>
        <v>0.00429153125</v>
      </c>
      <c r="I6" s="13">
        <f aca="true" t="shared" si="6" ref="I6:I21">A6-E6</f>
        <v>0.13623978125</v>
      </c>
      <c r="J6" s="13">
        <f>SUM(A6-(2*E6*J4/100))</f>
        <v>0.12423365</v>
      </c>
      <c r="K6" s="2">
        <f aca="true" t="shared" si="7" ref="K6:K24">J6*25.4</f>
        <v>3.15553471</v>
      </c>
      <c r="L6" s="3">
        <f aca="true" t="shared" si="8" ref="L6:L24">A6+0.01</f>
        <v>0.16625</v>
      </c>
      <c r="M6" s="2">
        <f aca="true" t="shared" si="9" ref="M6:M24">L6*25.4</f>
        <v>4.22275</v>
      </c>
      <c r="N6" s="3">
        <v>0.2734375</v>
      </c>
    </row>
    <row r="7" spans="1:14" s="13" customFormat="1" ht="12.75">
      <c r="A7" s="12">
        <v>0.1875</v>
      </c>
      <c r="B7" s="9">
        <v>32</v>
      </c>
      <c r="C7" s="13">
        <f t="shared" si="0"/>
        <v>0.03125</v>
      </c>
      <c r="D7" s="13">
        <f t="shared" si="1"/>
        <v>0.03001534375</v>
      </c>
      <c r="E7" s="13">
        <f t="shared" si="2"/>
        <v>0.02001021875</v>
      </c>
      <c r="F7" s="13">
        <f t="shared" si="3"/>
        <v>0.00230990625</v>
      </c>
      <c r="G7" s="13">
        <f t="shared" si="4"/>
        <v>0.00500259375</v>
      </c>
      <c r="H7" s="13">
        <f t="shared" si="5"/>
        <v>0.00429153125</v>
      </c>
      <c r="I7" s="13">
        <f t="shared" si="6"/>
        <v>0.16748978125</v>
      </c>
      <c r="J7" s="13">
        <f>SUM(A7-(2*E7*J4/100))</f>
        <v>0.15548365</v>
      </c>
      <c r="K7" s="2">
        <f t="shared" si="7"/>
        <v>3.9492847099999997</v>
      </c>
      <c r="L7" s="3">
        <f t="shared" si="8"/>
        <v>0.1975</v>
      </c>
      <c r="M7" s="2">
        <f t="shared" si="9"/>
        <v>5.0165</v>
      </c>
      <c r="N7" s="3">
        <v>0.328125</v>
      </c>
    </row>
    <row r="8" spans="1:14" s="13" customFormat="1" ht="12.75">
      <c r="A8" s="12">
        <v>0.21875</v>
      </c>
      <c r="B8" s="9">
        <v>32</v>
      </c>
      <c r="C8" s="13">
        <f t="shared" si="0"/>
        <v>0.03125</v>
      </c>
      <c r="D8" s="13">
        <f t="shared" si="1"/>
        <v>0.03001534375</v>
      </c>
      <c r="E8" s="13">
        <f t="shared" si="2"/>
        <v>0.02001021875</v>
      </c>
      <c r="F8" s="13">
        <f t="shared" si="3"/>
        <v>0.00230990625</v>
      </c>
      <c r="G8" s="13">
        <f t="shared" si="4"/>
        <v>0.00500259375</v>
      </c>
      <c r="H8" s="13">
        <f t="shared" si="5"/>
        <v>0.00429153125</v>
      </c>
      <c r="I8" s="13">
        <f t="shared" si="6"/>
        <v>0.19873978125</v>
      </c>
      <c r="J8" s="13">
        <f>SUM(A8-(2*E8*J4/100))</f>
        <v>0.18673365</v>
      </c>
      <c r="K8" s="2">
        <f t="shared" si="7"/>
        <v>4.74303471</v>
      </c>
      <c r="L8" s="3">
        <f t="shared" si="8"/>
        <v>0.22875</v>
      </c>
      <c r="M8" s="2">
        <f t="shared" si="9"/>
        <v>5.81025</v>
      </c>
      <c r="N8" s="3">
        <v>0.3828125</v>
      </c>
    </row>
    <row r="9" spans="1:14" s="13" customFormat="1" ht="12.75">
      <c r="A9" s="12">
        <v>0.25</v>
      </c>
      <c r="B9" s="9">
        <v>32</v>
      </c>
      <c r="C9" s="13">
        <f t="shared" si="0"/>
        <v>0.03125</v>
      </c>
      <c r="D9" s="13">
        <f t="shared" si="1"/>
        <v>0.03001534375</v>
      </c>
      <c r="E9" s="13">
        <f t="shared" si="2"/>
        <v>0.02001021875</v>
      </c>
      <c r="F9" s="13">
        <f t="shared" si="3"/>
        <v>0.00230990625</v>
      </c>
      <c r="G9" s="13">
        <f t="shared" si="4"/>
        <v>0.00500259375</v>
      </c>
      <c r="H9" s="13">
        <f t="shared" si="5"/>
        <v>0.00429153125</v>
      </c>
      <c r="I9" s="13">
        <f t="shared" si="6"/>
        <v>0.22998978125</v>
      </c>
      <c r="J9" s="13">
        <f>SUM(A9-(2*E9*J4/100))</f>
        <v>0.21798365</v>
      </c>
      <c r="K9" s="2">
        <f t="shared" si="7"/>
        <v>5.53678471</v>
      </c>
      <c r="L9" s="3">
        <f t="shared" si="8"/>
        <v>0.26</v>
      </c>
      <c r="M9" s="2">
        <f t="shared" si="9"/>
        <v>6.604</v>
      </c>
      <c r="N9" s="3">
        <v>0.4375</v>
      </c>
    </row>
    <row r="10" spans="1:14" s="13" customFormat="1" ht="12.75">
      <c r="A10" s="12">
        <v>0.28125</v>
      </c>
      <c r="B10" s="9">
        <v>32</v>
      </c>
      <c r="C10" s="13">
        <f t="shared" si="0"/>
        <v>0.03125</v>
      </c>
      <c r="D10" s="13">
        <f t="shared" si="1"/>
        <v>0.03001534375</v>
      </c>
      <c r="E10" s="13">
        <f t="shared" si="2"/>
        <v>0.02001021875</v>
      </c>
      <c r="F10" s="13">
        <f t="shared" si="3"/>
        <v>0.00230990625</v>
      </c>
      <c r="G10" s="13">
        <f t="shared" si="4"/>
        <v>0.00500259375</v>
      </c>
      <c r="H10" s="13">
        <f t="shared" si="5"/>
        <v>0.00429153125</v>
      </c>
      <c r="I10" s="13">
        <f t="shared" si="6"/>
        <v>0.26123978125</v>
      </c>
      <c r="J10" s="13">
        <f>SUM(A10-(2*E10*J4/100))</f>
        <v>0.24923365</v>
      </c>
      <c r="K10" s="2">
        <f t="shared" si="7"/>
        <v>6.330534709999999</v>
      </c>
      <c r="L10" s="3">
        <f t="shared" si="8"/>
        <v>0.29125</v>
      </c>
      <c r="M10" s="2">
        <f t="shared" si="9"/>
        <v>7.397749999999999</v>
      </c>
      <c r="N10" s="3">
        <v>0.4921875</v>
      </c>
    </row>
    <row r="11" spans="1:14" s="13" customFormat="1" ht="12.75">
      <c r="A11" s="12">
        <v>0.3125</v>
      </c>
      <c r="B11" s="9">
        <v>32</v>
      </c>
      <c r="C11" s="13">
        <f t="shared" si="0"/>
        <v>0.03125</v>
      </c>
      <c r="D11" s="13">
        <f t="shared" si="1"/>
        <v>0.03001534375</v>
      </c>
      <c r="E11" s="13">
        <f t="shared" si="2"/>
        <v>0.02001021875</v>
      </c>
      <c r="F11" s="13">
        <f t="shared" si="3"/>
        <v>0.00230990625</v>
      </c>
      <c r="G11" s="13">
        <f t="shared" si="4"/>
        <v>0.00500259375</v>
      </c>
      <c r="H11" s="13">
        <f t="shared" si="5"/>
        <v>0.00429153125</v>
      </c>
      <c r="I11" s="13">
        <f t="shared" si="6"/>
        <v>0.29248978125</v>
      </c>
      <c r="J11" s="13">
        <f>SUM(A11-(2*E11*J4/100))</f>
        <v>0.28048365</v>
      </c>
      <c r="K11" s="2">
        <f t="shared" si="7"/>
        <v>7.124284709999999</v>
      </c>
      <c r="L11" s="3">
        <f t="shared" si="8"/>
        <v>0.3225</v>
      </c>
      <c r="M11" s="2">
        <f t="shared" si="9"/>
        <v>8.1915</v>
      </c>
      <c r="N11" s="3">
        <v>0.546875</v>
      </c>
    </row>
    <row r="12" spans="1:14" s="13" customFormat="1" ht="12.75">
      <c r="A12" s="12">
        <v>0.375</v>
      </c>
      <c r="B12" s="9">
        <v>32</v>
      </c>
      <c r="C12" s="13">
        <f t="shared" si="0"/>
        <v>0.03125</v>
      </c>
      <c r="D12" s="13">
        <f t="shared" si="1"/>
        <v>0.03001534375</v>
      </c>
      <c r="E12" s="13">
        <f t="shared" si="2"/>
        <v>0.02001021875</v>
      </c>
      <c r="F12" s="13">
        <f t="shared" si="3"/>
        <v>0.00230990625</v>
      </c>
      <c r="G12" s="13">
        <f t="shared" si="4"/>
        <v>0.00500259375</v>
      </c>
      <c r="H12" s="13">
        <f t="shared" si="5"/>
        <v>0.00429153125</v>
      </c>
      <c r="I12" s="13">
        <f t="shared" si="6"/>
        <v>0.35498978125</v>
      </c>
      <c r="J12" s="13">
        <f>SUM(A12-(2*E12*J4/100))</f>
        <v>0.34298365</v>
      </c>
      <c r="K12" s="2">
        <f t="shared" si="7"/>
        <v>8.711784709999998</v>
      </c>
      <c r="L12" s="3">
        <f t="shared" si="8"/>
        <v>0.385</v>
      </c>
      <c r="M12" s="2">
        <f t="shared" si="9"/>
        <v>9.779</v>
      </c>
      <c r="N12" s="3">
        <v>0.65625</v>
      </c>
    </row>
    <row r="13" spans="1:14" s="13" customFormat="1" ht="12.75">
      <c r="A13" s="12">
        <v>0.4375</v>
      </c>
      <c r="B13" s="9">
        <v>32</v>
      </c>
      <c r="C13" s="13">
        <f t="shared" si="0"/>
        <v>0.03125</v>
      </c>
      <c r="D13" s="13">
        <f t="shared" si="1"/>
        <v>0.03001534375</v>
      </c>
      <c r="E13" s="13">
        <f t="shared" si="2"/>
        <v>0.02001021875</v>
      </c>
      <c r="F13" s="13">
        <f t="shared" si="3"/>
        <v>0.00230990625</v>
      </c>
      <c r="G13" s="13">
        <f t="shared" si="4"/>
        <v>0.00500259375</v>
      </c>
      <c r="H13" s="13">
        <f t="shared" si="5"/>
        <v>0.00429153125</v>
      </c>
      <c r="I13" s="13">
        <f t="shared" si="6"/>
        <v>0.41748978125</v>
      </c>
      <c r="J13" s="13">
        <f>SUM(A13-(2*E13*J4/100))</f>
        <v>0.40548365</v>
      </c>
      <c r="K13" s="2">
        <f t="shared" si="7"/>
        <v>10.299284709999998</v>
      </c>
      <c r="L13" s="3">
        <f t="shared" si="8"/>
        <v>0.4475</v>
      </c>
      <c r="M13" s="2">
        <f t="shared" si="9"/>
        <v>11.3665</v>
      </c>
      <c r="N13" s="3">
        <v>0.765625</v>
      </c>
    </row>
    <row r="14" spans="1:14" s="13" customFormat="1" ht="12.75">
      <c r="A14" s="12">
        <v>0.5</v>
      </c>
      <c r="B14" s="9">
        <v>32</v>
      </c>
      <c r="C14" s="13">
        <f t="shared" si="0"/>
        <v>0.03125</v>
      </c>
      <c r="D14" s="13">
        <f t="shared" si="1"/>
        <v>0.03001534375</v>
      </c>
      <c r="E14" s="13">
        <f t="shared" si="2"/>
        <v>0.02001021875</v>
      </c>
      <c r="F14" s="13">
        <f t="shared" si="3"/>
        <v>0.00230990625</v>
      </c>
      <c r="G14" s="13">
        <f t="shared" si="4"/>
        <v>0.00500259375</v>
      </c>
      <c r="H14" s="13">
        <f t="shared" si="5"/>
        <v>0.00429153125</v>
      </c>
      <c r="I14" s="13">
        <f t="shared" si="6"/>
        <v>0.47998978125</v>
      </c>
      <c r="J14" s="13">
        <f>SUM(A14-(2*E14*J4/100))</f>
        <v>0.46798365</v>
      </c>
      <c r="K14" s="2">
        <f t="shared" si="7"/>
        <v>11.886784709999999</v>
      </c>
      <c r="L14" s="3">
        <f t="shared" si="8"/>
        <v>0.51</v>
      </c>
      <c r="M14" s="2">
        <f t="shared" si="9"/>
        <v>12.953999999999999</v>
      </c>
      <c r="N14" s="3">
        <v>0.875</v>
      </c>
    </row>
    <row r="15" spans="1:14" s="13" customFormat="1" ht="12.75">
      <c r="A15" s="12">
        <v>0.125</v>
      </c>
      <c r="B15" s="9">
        <v>40</v>
      </c>
      <c r="C15" s="13">
        <f t="shared" si="0"/>
        <v>0.025</v>
      </c>
      <c r="D15" s="13">
        <f t="shared" si="1"/>
        <v>0.024012275</v>
      </c>
      <c r="E15" s="13">
        <f t="shared" si="2"/>
        <v>0.016008175</v>
      </c>
      <c r="F15" s="13">
        <f t="shared" si="3"/>
        <v>0.001847925</v>
      </c>
      <c r="G15" s="13">
        <f t="shared" si="4"/>
        <v>0.004002075</v>
      </c>
      <c r="H15" s="13">
        <f t="shared" si="5"/>
        <v>0.0034332250000000003</v>
      </c>
      <c r="I15" s="13">
        <f t="shared" si="6"/>
        <v>0.108991825</v>
      </c>
      <c r="J15" s="13">
        <f>SUM(A15-(2*E15*J4/100))</f>
        <v>0.09938692</v>
      </c>
      <c r="K15" s="2">
        <f t="shared" si="7"/>
        <v>2.524427768</v>
      </c>
      <c r="L15" s="3">
        <f t="shared" si="8"/>
        <v>0.135</v>
      </c>
      <c r="M15" s="2">
        <f t="shared" si="9"/>
        <v>3.429</v>
      </c>
      <c r="N15" s="3">
        <v>0.21875</v>
      </c>
    </row>
    <row r="16" spans="1:14" s="13" customFormat="1" ht="12.75">
      <c r="A16" s="12">
        <v>0.15625</v>
      </c>
      <c r="B16" s="9">
        <v>40</v>
      </c>
      <c r="C16" s="13">
        <f t="shared" si="0"/>
        <v>0.025</v>
      </c>
      <c r="D16" s="13">
        <f t="shared" si="1"/>
        <v>0.024012275</v>
      </c>
      <c r="E16" s="13">
        <f t="shared" si="2"/>
        <v>0.016008175</v>
      </c>
      <c r="F16" s="13">
        <f t="shared" si="3"/>
        <v>0.001847925</v>
      </c>
      <c r="G16" s="13">
        <f t="shared" si="4"/>
        <v>0.004002075</v>
      </c>
      <c r="H16" s="13">
        <f t="shared" si="5"/>
        <v>0.0034332250000000003</v>
      </c>
      <c r="I16" s="13">
        <f t="shared" si="6"/>
        <v>0.140241825</v>
      </c>
      <c r="J16" s="13">
        <f>SUM(A16-(2*E16*J4/100))</f>
        <v>0.13063692</v>
      </c>
      <c r="K16" s="2">
        <f t="shared" si="7"/>
        <v>3.3181777679999995</v>
      </c>
      <c r="L16" s="3">
        <f t="shared" si="8"/>
        <v>0.16625</v>
      </c>
      <c r="M16" s="2">
        <f t="shared" si="9"/>
        <v>4.22275</v>
      </c>
      <c r="N16" s="3">
        <v>0.2734375</v>
      </c>
    </row>
    <row r="17" spans="1:14" s="13" customFormat="1" ht="12.75">
      <c r="A17" s="12">
        <v>0.1875</v>
      </c>
      <c r="B17" s="9">
        <v>40</v>
      </c>
      <c r="C17" s="13">
        <f t="shared" si="0"/>
        <v>0.025</v>
      </c>
      <c r="D17" s="13">
        <f t="shared" si="1"/>
        <v>0.024012275</v>
      </c>
      <c r="E17" s="13">
        <f t="shared" si="2"/>
        <v>0.016008175</v>
      </c>
      <c r="F17" s="13">
        <f t="shared" si="3"/>
        <v>0.001847925</v>
      </c>
      <c r="G17" s="13">
        <f t="shared" si="4"/>
        <v>0.004002075</v>
      </c>
      <c r="H17" s="13">
        <f t="shared" si="5"/>
        <v>0.0034332250000000003</v>
      </c>
      <c r="I17" s="13">
        <f t="shared" si="6"/>
        <v>0.171491825</v>
      </c>
      <c r="J17" s="13">
        <f>SUM(A17-(2*E17*J4/100))</f>
        <v>0.16188692</v>
      </c>
      <c r="K17" s="2">
        <f t="shared" si="7"/>
        <v>4.111927767999999</v>
      </c>
      <c r="L17" s="3">
        <f t="shared" si="8"/>
        <v>0.1975</v>
      </c>
      <c r="M17" s="2">
        <f t="shared" si="9"/>
        <v>5.0165</v>
      </c>
      <c r="N17" s="3">
        <v>0.328125</v>
      </c>
    </row>
    <row r="18" spans="1:14" s="13" customFormat="1" ht="12.75">
      <c r="A18" s="12">
        <v>0.21875</v>
      </c>
      <c r="B18" s="9">
        <v>40</v>
      </c>
      <c r="C18" s="13">
        <f t="shared" si="0"/>
        <v>0.025</v>
      </c>
      <c r="D18" s="13">
        <f t="shared" si="1"/>
        <v>0.024012275</v>
      </c>
      <c r="E18" s="13">
        <f t="shared" si="2"/>
        <v>0.016008175</v>
      </c>
      <c r="F18" s="13">
        <f t="shared" si="3"/>
        <v>0.001847925</v>
      </c>
      <c r="G18" s="13">
        <f t="shared" si="4"/>
        <v>0.004002075</v>
      </c>
      <c r="H18" s="13">
        <f t="shared" si="5"/>
        <v>0.0034332250000000003</v>
      </c>
      <c r="I18" s="13">
        <f t="shared" si="6"/>
        <v>0.202741825</v>
      </c>
      <c r="J18" s="13">
        <f>SUM(A18-(2*E18*J4/100))</f>
        <v>0.19313692</v>
      </c>
      <c r="K18" s="2">
        <f t="shared" si="7"/>
        <v>4.905677767999999</v>
      </c>
      <c r="L18" s="3">
        <f t="shared" si="8"/>
        <v>0.22875</v>
      </c>
      <c r="M18" s="2">
        <f t="shared" si="9"/>
        <v>5.81025</v>
      </c>
      <c r="N18" s="3">
        <v>0.3828125</v>
      </c>
    </row>
    <row r="19" spans="1:14" s="13" customFormat="1" ht="12.75">
      <c r="A19" s="12">
        <v>0.25</v>
      </c>
      <c r="B19" s="9">
        <v>40</v>
      </c>
      <c r="C19" s="13">
        <f t="shared" si="0"/>
        <v>0.025</v>
      </c>
      <c r="D19" s="13">
        <f t="shared" si="1"/>
        <v>0.024012275</v>
      </c>
      <c r="E19" s="13">
        <f t="shared" si="2"/>
        <v>0.016008175</v>
      </c>
      <c r="F19" s="13">
        <f t="shared" si="3"/>
        <v>0.001847925</v>
      </c>
      <c r="G19" s="13">
        <f t="shared" si="4"/>
        <v>0.004002075</v>
      </c>
      <c r="H19" s="13">
        <f t="shared" si="5"/>
        <v>0.0034332250000000003</v>
      </c>
      <c r="I19" s="13">
        <f t="shared" si="6"/>
        <v>0.233991825</v>
      </c>
      <c r="J19" s="13">
        <f>SUM(A19-(2*E19*J4/100))</f>
        <v>0.22438692</v>
      </c>
      <c r="K19" s="2">
        <f t="shared" si="7"/>
        <v>5.699427768</v>
      </c>
      <c r="L19" s="3">
        <f t="shared" si="8"/>
        <v>0.26</v>
      </c>
      <c r="M19" s="2">
        <f t="shared" si="9"/>
        <v>6.604</v>
      </c>
      <c r="N19" s="3">
        <v>0.4375</v>
      </c>
    </row>
    <row r="20" spans="1:14" ht="12.75">
      <c r="A20" s="12">
        <v>0.28125</v>
      </c>
      <c r="B20" s="9">
        <v>40</v>
      </c>
      <c r="C20" s="13">
        <f t="shared" si="0"/>
        <v>0.025</v>
      </c>
      <c r="D20" s="13">
        <f t="shared" si="1"/>
        <v>0.024012275</v>
      </c>
      <c r="E20" s="13">
        <f t="shared" si="2"/>
        <v>0.016008175</v>
      </c>
      <c r="F20" s="13">
        <f t="shared" si="3"/>
        <v>0.001847925</v>
      </c>
      <c r="G20" s="13">
        <f t="shared" si="4"/>
        <v>0.004002075</v>
      </c>
      <c r="H20" s="13">
        <f t="shared" si="5"/>
        <v>0.0034332250000000003</v>
      </c>
      <c r="I20" s="13">
        <f t="shared" si="6"/>
        <v>0.265241825</v>
      </c>
      <c r="J20" s="13">
        <f>SUM(A20-(2*E20*J4/100))</f>
        <v>0.25563692</v>
      </c>
      <c r="K20" s="2">
        <f t="shared" si="7"/>
        <v>6.493177768</v>
      </c>
      <c r="L20" s="3">
        <f t="shared" si="8"/>
        <v>0.29125</v>
      </c>
      <c r="M20" s="2">
        <f t="shared" si="9"/>
        <v>7.397749999999999</v>
      </c>
      <c r="N20" s="3">
        <v>0.4921875</v>
      </c>
    </row>
    <row r="21" spans="1:14" s="13" customFormat="1" ht="12.75">
      <c r="A21" s="12">
        <v>0.3125</v>
      </c>
      <c r="B21" s="9">
        <v>40</v>
      </c>
      <c r="C21" s="13">
        <f t="shared" si="0"/>
        <v>0.025</v>
      </c>
      <c r="D21" s="13">
        <f t="shared" si="1"/>
        <v>0.024012275</v>
      </c>
      <c r="E21" s="13">
        <f t="shared" si="2"/>
        <v>0.016008175</v>
      </c>
      <c r="F21" s="13">
        <f t="shared" si="3"/>
        <v>0.001847925</v>
      </c>
      <c r="G21" s="13">
        <f t="shared" si="4"/>
        <v>0.004002075</v>
      </c>
      <c r="H21" s="13">
        <f t="shared" si="5"/>
        <v>0.0034332250000000003</v>
      </c>
      <c r="I21" s="13">
        <f t="shared" si="6"/>
        <v>0.296491825</v>
      </c>
      <c r="J21" s="13">
        <f>SUM(A21-(2*E21*J4/100))</f>
        <v>0.28688692</v>
      </c>
      <c r="K21" s="2">
        <f t="shared" si="7"/>
        <v>7.286927767999999</v>
      </c>
      <c r="L21" s="3">
        <f t="shared" si="8"/>
        <v>0.3225</v>
      </c>
      <c r="M21" s="2">
        <f t="shared" si="9"/>
        <v>8.1915</v>
      </c>
      <c r="N21" s="3">
        <v>0.546875</v>
      </c>
    </row>
    <row r="22" spans="1:14" ht="12.75">
      <c r="A22" s="12">
        <v>0.375</v>
      </c>
      <c r="B22" s="9">
        <v>40</v>
      </c>
      <c r="C22" s="13">
        <f t="shared" si="0"/>
        <v>0.025</v>
      </c>
      <c r="D22" s="13">
        <f t="shared" si="1"/>
        <v>0.024012275</v>
      </c>
      <c r="E22" s="13">
        <f>0.640327*C22</f>
        <v>0.016008175</v>
      </c>
      <c r="F22" s="13">
        <f>0.073917*C22</f>
        <v>0.001847925</v>
      </c>
      <c r="G22" s="13">
        <f>0.160083*C22</f>
        <v>0.004002075</v>
      </c>
      <c r="H22" s="13">
        <f>0.137329*C22</f>
        <v>0.0034332250000000003</v>
      </c>
      <c r="I22" s="13">
        <f>A22-E22</f>
        <v>0.358991825</v>
      </c>
      <c r="J22" s="13">
        <f>SUM(A22-(2*E22*J4/100))</f>
        <v>0.34938692</v>
      </c>
      <c r="K22" s="2">
        <f t="shared" si="7"/>
        <v>8.874427767999999</v>
      </c>
      <c r="L22" s="3">
        <f t="shared" si="8"/>
        <v>0.385</v>
      </c>
      <c r="M22" s="2">
        <f t="shared" si="9"/>
        <v>9.779</v>
      </c>
      <c r="N22" s="3">
        <v>0.65625</v>
      </c>
    </row>
    <row r="23" spans="1:14" ht="12.75">
      <c r="A23" s="12">
        <v>0.4375</v>
      </c>
      <c r="B23" s="9">
        <v>40</v>
      </c>
      <c r="C23" s="13">
        <f t="shared" si="0"/>
        <v>0.025</v>
      </c>
      <c r="D23" s="13">
        <f t="shared" si="1"/>
        <v>0.024012275</v>
      </c>
      <c r="E23" s="13">
        <f>0.640327*C23</f>
        <v>0.016008175</v>
      </c>
      <c r="F23" s="13">
        <f>0.073917*C23</f>
        <v>0.001847925</v>
      </c>
      <c r="G23" s="13">
        <f>0.160083*C23</f>
        <v>0.004002075</v>
      </c>
      <c r="H23" s="13">
        <f>0.137329*C23</f>
        <v>0.0034332250000000003</v>
      </c>
      <c r="I23" s="13">
        <f>A23-E23</f>
        <v>0.421491825</v>
      </c>
      <c r="J23" s="13">
        <f>SUM(A23-(2*E23*J4/100))</f>
        <v>0.41188692</v>
      </c>
      <c r="K23" s="2">
        <f t="shared" si="7"/>
        <v>10.461927767999999</v>
      </c>
      <c r="L23" s="3">
        <f t="shared" si="8"/>
        <v>0.4475</v>
      </c>
      <c r="M23" s="2">
        <f t="shared" si="9"/>
        <v>11.3665</v>
      </c>
      <c r="N23" s="3">
        <v>0.765625</v>
      </c>
    </row>
    <row r="24" spans="1:14" s="13" customFormat="1" ht="12.75">
      <c r="A24" s="12">
        <v>0.5</v>
      </c>
      <c r="B24" s="9">
        <v>40</v>
      </c>
      <c r="C24" s="13">
        <f t="shared" si="0"/>
        <v>0.025</v>
      </c>
      <c r="D24" s="13">
        <f t="shared" si="1"/>
        <v>0.024012275</v>
      </c>
      <c r="E24" s="13">
        <f>0.640327*C24</f>
        <v>0.016008175</v>
      </c>
      <c r="F24" s="13">
        <f>0.073917*C24</f>
        <v>0.001847925</v>
      </c>
      <c r="G24" s="13">
        <f>0.160083*C24</f>
        <v>0.004002075</v>
      </c>
      <c r="H24" s="13">
        <f>0.137329*C24</f>
        <v>0.0034332250000000003</v>
      </c>
      <c r="I24" s="13">
        <f>A24-E24</f>
        <v>0.483991825</v>
      </c>
      <c r="J24" s="13">
        <f>SUM(A24-(2*E24*J4/100))</f>
        <v>0.47438692</v>
      </c>
      <c r="K24" s="2">
        <f t="shared" si="7"/>
        <v>12.049427768</v>
      </c>
      <c r="L24" s="3">
        <f t="shared" si="8"/>
        <v>0.51</v>
      </c>
      <c r="M24" s="2">
        <f t="shared" si="9"/>
        <v>12.953999999999999</v>
      </c>
      <c r="N24" s="3">
        <v>0.875</v>
      </c>
    </row>
    <row r="25" spans="1:14" s="13" customFormat="1" ht="12.75">
      <c r="A25" s="12"/>
      <c r="B25" s="9"/>
      <c r="K25" s="2"/>
      <c r="L25" s="3"/>
      <c r="M25" s="2"/>
      <c r="N25" s="3"/>
    </row>
    <row r="26" spans="1:14" s="13" customFormat="1" ht="12.75">
      <c r="A26" s="12"/>
      <c r="B26" s="9"/>
      <c r="K26" s="2"/>
      <c r="L26" s="3"/>
      <c r="M26" s="2"/>
      <c r="N26" s="3"/>
    </row>
    <row r="27" spans="3:10" ht="12.75">
      <c r="C27" s="13"/>
      <c r="D27" s="13"/>
      <c r="E27" s="13"/>
      <c r="F27" s="13"/>
      <c r="G27" s="13"/>
      <c r="H27" s="13"/>
      <c r="I27" s="13"/>
      <c r="J27" s="13"/>
    </row>
    <row r="28" spans="3:10" ht="12.75">
      <c r="C28" s="13"/>
      <c r="D28" s="13"/>
      <c r="E28" s="13"/>
      <c r="F28" s="13"/>
      <c r="G28" s="13"/>
      <c r="H28" s="13"/>
      <c r="I28" s="13"/>
      <c r="J28" s="13"/>
    </row>
    <row r="29" spans="1:14" s="13" customFormat="1" ht="12.75">
      <c r="A29" s="12"/>
      <c r="B29" s="9"/>
      <c r="K29" s="2"/>
      <c r="L29" s="3"/>
      <c r="M29" s="2"/>
      <c r="N29" s="3"/>
    </row>
    <row r="30" spans="1:14" s="13" customFormat="1" ht="12.75">
      <c r="A30" s="12"/>
      <c r="B30" s="9"/>
      <c r="K30" s="2"/>
      <c r="L30" s="3"/>
      <c r="M30" s="2"/>
      <c r="N30" s="3"/>
    </row>
    <row r="31" spans="2:10" ht="12.75">
      <c r="B31" s="1"/>
      <c r="C31" s="13"/>
      <c r="D31" s="13"/>
      <c r="E31" s="13"/>
      <c r="F31" s="13"/>
      <c r="G31" s="13"/>
      <c r="H31" s="13"/>
      <c r="I31" s="13"/>
      <c r="J31" s="13"/>
    </row>
    <row r="32" spans="1:14" s="13" customFormat="1" ht="12.75">
      <c r="A32" s="12"/>
      <c r="B32" s="1"/>
      <c r="K32" s="2"/>
      <c r="L32" s="3"/>
      <c r="M32" s="2"/>
      <c r="N32" s="3"/>
    </row>
  </sheetData>
  <sheetProtection sheet="1" objects="1" scenarios="1"/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B29" sqref="B29"/>
    </sheetView>
  </sheetViews>
  <sheetFormatPr defaultColWidth="9.140625" defaultRowHeight="12.75"/>
  <cols>
    <col min="1" max="1" width="6.7109375" style="9" bestFit="1" customWidth="1"/>
    <col min="2" max="2" width="10.28125" style="13" bestFit="1" customWidth="1"/>
    <col min="3" max="3" width="8.140625" style="13" bestFit="1" customWidth="1"/>
    <col min="4" max="4" width="5.7109375" style="13" bestFit="1" customWidth="1"/>
    <col min="5" max="5" width="8.8515625" style="13" bestFit="1" customWidth="1"/>
    <col min="6" max="6" width="6.140625" style="13" bestFit="1" customWidth="1"/>
    <col min="7" max="8" width="10.140625" style="13" bestFit="1" customWidth="1"/>
    <col min="9" max="9" width="7.7109375" style="13" bestFit="1" customWidth="1"/>
    <col min="10" max="11" width="7.421875" style="13" bestFit="1" customWidth="1"/>
    <col min="12" max="13" width="8.421875" style="13" bestFit="1" customWidth="1"/>
    <col min="14" max="14" width="10.28125" style="13" bestFit="1" customWidth="1"/>
    <col min="15" max="15" width="10.7109375" style="13" bestFit="1" customWidth="1"/>
    <col min="16" max="16384" width="9.7109375" style="13" customWidth="1"/>
  </cols>
  <sheetData>
    <row r="1" spans="1:2" ht="12.75">
      <c r="A1" s="9" t="s">
        <v>54</v>
      </c>
      <c r="B1" s="13" t="s">
        <v>55</v>
      </c>
    </row>
    <row r="2" spans="1:15" ht="12.75">
      <c r="A2" s="9" t="s">
        <v>56</v>
      </c>
      <c r="B2" s="13" t="s">
        <v>8</v>
      </c>
      <c r="C2" s="13" t="s">
        <v>6</v>
      </c>
      <c r="D2" s="13" t="s">
        <v>0</v>
      </c>
      <c r="E2" s="13" t="s">
        <v>15</v>
      </c>
      <c r="F2" s="13" t="s">
        <v>1</v>
      </c>
      <c r="G2" s="13" t="s">
        <v>3</v>
      </c>
      <c r="H2" s="13" t="s">
        <v>31</v>
      </c>
      <c r="I2" s="13" t="s">
        <v>4</v>
      </c>
      <c r="J2" s="13" t="s">
        <v>32</v>
      </c>
      <c r="K2" s="13" t="s">
        <v>32</v>
      </c>
      <c r="L2" s="13" t="s">
        <v>11</v>
      </c>
      <c r="M2" s="13" t="s">
        <v>11</v>
      </c>
      <c r="N2" s="13" t="s">
        <v>26</v>
      </c>
      <c r="O2" s="13" t="s">
        <v>45</v>
      </c>
    </row>
    <row r="3" spans="1:15" ht="12.75">
      <c r="A3" s="9" t="s">
        <v>57</v>
      </c>
      <c r="B3" s="13" t="s">
        <v>7</v>
      </c>
      <c r="C3" s="13" t="s">
        <v>58</v>
      </c>
      <c r="E3" s="13" t="s">
        <v>33</v>
      </c>
      <c r="F3" s="13" t="s">
        <v>34</v>
      </c>
      <c r="G3" s="13" t="s">
        <v>35</v>
      </c>
      <c r="H3" s="13" t="s">
        <v>35</v>
      </c>
      <c r="I3" s="13" t="s">
        <v>5</v>
      </c>
      <c r="J3" s="13" t="s">
        <v>36</v>
      </c>
      <c r="K3" s="13" t="s">
        <v>37</v>
      </c>
      <c r="L3" s="13" t="s">
        <v>20</v>
      </c>
      <c r="M3" s="13" t="s">
        <v>18</v>
      </c>
      <c r="N3" s="13" t="s">
        <v>20</v>
      </c>
      <c r="O3" s="13" t="s">
        <v>18</v>
      </c>
    </row>
    <row r="4" spans="4:10" ht="12.75">
      <c r="D4" s="13" t="s">
        <v>21</v>
      </c>
      <c r="E4" s="13" t="s">
        <v>38</v>
      </c>
      <c r="F4" s="13" t="s">
        <v>23</v>
      </c>
      <c r="G4" s="13" t="s">
        <v>59</v>
      </c>
      <c r="H4" s="13" t="s">
        <v>41</v>
      </c>
      <c r="I4" s="13" t="s">
        <v>60</v>
      </c>
      <c r="J4" s="15">
        <v>75</v>
      </c>
    </row>
    <row r="5" spans="1:15" ht="12.75">
      <c r="A5" s="9">
        <v>0</v>
      </c>
      <c r="B5" s="13">
        <v>0.2362</v>
      </c>
      <c r="C5" s="13">
        <f>1/D5</f>
        <v>25.38071065989848</v>
      </c>
      <c r="D5" s="13">
        <v>0.0394</v>
      </c>
      <c r="E5" s="13">
        <f>1.1363365*D5</f>
        <v>0.0447716581</v>
      </c>
      <c r="F5" s="13">
        <f>0.6*D5</f>
        <v>0.023639999999999998</v>
      </c>
      <c r="G5" s="13">
        <f>0.27*D5</f>
        <v>0.010638</v>
      </c>
      <c r="H5" s="13">
        <f>0.1808346*D5</f>
        <v>0.00712488324</v>
      </c>
      <c r="I5" s="13">
        <f aca="true" t="shared" si="0" ref="I5:I21">B5-F5</f>
        <v>0.21256</v>
      </c>
      <c r="J5" s="13">
        <f>SUM(B5-(2*F5*J4/100))</f>
        <v>0.20074</v>
      </c>
      <c r="K5" s="2">
        <f aca="true" t="shared" si="1" ref="K5:K21">J5*25.4</f>
        <v>5.098796</v>
      </c>
      <c r="L5" s="3">
        <f>M5*0.03937</f>
        <v>0.240157</v>
      </c>
      <c r="M5" s="2">
        <v>6.1</v>
      </c>
      <c r="N5" s="3">
        <f>1.75*B5</f>
        <v>0.41335</v>
      </c>
      <c r="O5" s="2">
        <f>N5*25.4</f>
        <v>10.499089999999999</v>
      </c>
    </row>
    <row r="6" spans="1:15" ht="12.75">
      <c r="A6" s="9">
        <v>1</v>
      </c>
      <c r="B6" s="13">
        <v>0.2087</v>
      </c>
      <c r="C6" s="13">
        <f aca="true" t="shared" si="2" ref="C6:C21">1/D6</f>
        <v>28.248587570621467</v>
      </c>
      <c r="D6" s="13">
        <v>0.0354</v>
      </c>
      <c r="E6" s="13">
        <f aca="true" t="shared" si="3" ref="E6:E21">1.1363365*D6</f>
        <v>0.0402263121</v>
      </c>
      <c r="F6" s="13">
        <f aca="true" t="shared" si="4" ref="F6:F21">0.6*D6</f>
        <v>0.02124</v>
      </c>
      <c r="G6" s="13">
        <f aca="true" t="shared" si="5" ref="G6:G21">0.27*D6</f>
        <v>0.009558</v>
      </c>
      <c r="H6" s="13">
        <f aca="true" t="shared" si="6" ref="H6:H21">0.1808346*D6</f>
        <v>0.0064015448400000004</v>
      </c>
      <c r="I6" s="13">
        <f t="shared" si="0"/>
        <v>0.18746</v>
      </c>
      <c r="J6" s="13">
        <f>SUM(B6-(2*F6*J4/100))</f>
        <v>0.17684</v>
      </c>
      <c r="K6" s="2">
        <f t="shared" si="1"/>
        <v>4.4917359999999995</v>
      </c>
      <c r="L6" s="3">
        <f aca="true" t="shared" si="7" ref="L6:L21">M6*0.03937</f>
        <v>0.21259800000000004</v>
      </c>
      <c r="M6" s="2">
        <v>5.4</v>
      </c>
      <c r="N6" s="3">
        <f aca="true" t="shared" si="8" ref="N6:N21">1.75*B6</f>
        <v>0.365225</v>
      </c>
      <c r="O6" s="2">
        <f aca="true" t="shared" si="9" ref="O6:O21">N6*25.4</f>
        <v>9.276715</v>
      </c>
    </row>
    <row r="7" spans="1:15" ht="12.75">
      <c r="A7" s="9">
        <v>2</v>
      </c>
      <c r="B7" s="13">
        <v>0.185</v>
      </c>
      <c r="C7" s="13">
        <f t="shared" si="2"/>
        <v>31.347962382445143</v>
      </c>
      <c r="D7" s="13">
        <v>0.0319</v>
      </c>
      <c r="E7" s="13">
        <f t="shared" si="3"/>
        <v>0.036249134350000004</v>
      </c>
      <c r="F7" s="13">
        <f t="shared" si="4"/>
        <v>0.019139999999999997</v>
      </c>
      <c r="G7" s="13">
        <f t="shared" si="5"/>
        <v>0.008612999999999999</v>
      </c>
      <c r="H7" s="13">
        <f t="shared" si="6"/>
        <v>0.00576862374</v>
      </c>
      <c r="I7" s="13">
        <f t="shared" si="0"/>
        <v>0.16586</v>
      </c>
      <c r="J7" s="13">
        <f>SUM(B7-(2*F7*J4/100))</f>
        <v>0.15629</v>
      </c>
      <c r="K7" s="2">
        <f t="shared" si="1"/>
        <v>3.969766</v>
      </c>
      <c r="L7" s="3">
        <f t="shared" si="7"/>
        <v>0.188976</v>
      </c>
      <c r="M7" s="2">
        <v>4.8</v>
      </c>
      <c r="N7" s="3">
        <f t="shared" si="8"/>
        <v>0.32375</v>
      </c>
      <c r="O7" s="2">
        <f t="shared" si="9"/>
        <v>8.223249999999998</v>
      </c>
    </row>
    <row r="8" spans="1:15" ht="12.75">
      <c r="A8" s="9">
        <v>3</v>
      </c>
      <c r="B8" s="13">
        <v>0.1614</v>
      </c>
      <c r="C8" s="13">
        <f t="shared" si="2"/>
        <v>34.84320557491289</v>
      </c>
      <c r="D8" s="13">
        <v>0.0287</v>
      </c>
      <c r="E8" s="13">
        <f t="shared" si="3"/>
        <v>0.03261285755</v>
      </c>
      <c r="F8" s="13">
        <f t="shared" si="4"/>
        <v>0.01722</v>
      </c>
      <c r="G8" s="13">
        <f t="shared" si="5"/>
        <v>0.007749000000000001</v>
      </c>
      <c r="H8" s="13">
        <f t="shared" si="6"/>
        <v>0.0051899530200000005</v>
      </c>
      <c r="I8" s="13">
        <f t="shared" si="0"/>
        <v>0.14417999999999997</v>
      </c>
      <c r="J8" s="13">
        <f>SUM(B8-(2*F8*J4/100))</f>
        <v>0.13557</v>
      </c>
      <c r="K8" s="2">
        <f t="shared" si="1"/>
        <v>3.443478</v>
      </c>
      <c r="L8" s="3">
        <f t="shared" si="7"/>
        <v>0.16535400000000003</v>
      </c>
      <c r="M8" s="2">
        <v>4.2</v>
      </c>
      <c r="N8" s="3">
        <f t="shared" si="8"/>
        <v>0.28245</v>
      </c>
      <c r="O8" s="2">
        <f t="shared" si="9"/>
        <v>7.174229999999999</v>
      </c>
    </row>
    <row r="9" spans="1:15" ht="12.75">
      <c r="A9" s="9">
        <v>4</v>
      </c>
      <c r="B9" s="13">
        <v>0.1417</v>
      </c>
      <c r="C9" s="13">
        <f t="shared" si="2"/>
        <v>38.46153846153846</v>
      </c>
      <c r="D9" s="13">
        <v>0.026</v>
      </c>
      <c r="E9" s="13">
        <f t="shared" si="3"/>
        <v>0.029544749000000002</v>
      </c>
      <c r="F9" s="13">
        <f t="shared" si="4"/>
        <v>0.0156</v>
      </c>
      <c r="G9" s="13">
        <f t="shared" si="5"/>
        <v>0.00702</v>
      </c>
      <c r="H9" s="13">
        <f t="shared" si="6"/>
        <v>0.0047016996</v>
      </c>
      <c r="I9" s="13">
        <f t="shared" si="0"/>
        <v>0.1261</v>
      </c>
      <c r="J9" s="13">
        <f>SUM(B9-(2*F9*J4/100))</f>
        <v>0.11829999999999999</v>
      </c>
      <c r="K9" s="2">
        <f t="shared" si="1"/>
        <v>3.0048199999999996</v>
      </c>
      <c r="L9" s="3">
        <f t="shared" si="7"/>
        <v>0.14566900000000002</v>
      </c>
      <c r="M9" s="2">
        <v>3.7</v>
      </c>
      <c r="N9" s="3">
        <f t="shared" si="8"/>
        <v>0.247975</v>
      </c>
      <c r="O9" s="2">
        <f t="shared" si="9"/>
        <v>6.298565</v>
      </c>
    </row>
    <row r="10" spans="1:15" ht="12.75">
      <c r="A10" s="9">
        <v>5</v>
      </c>
      <c r="B10" s="13">
        <v>0.126</v>
      </c>
      <c r="C10" s="13">
        <f t="shared" si="2"/>
        <v>43.10344827586207</v>
      </c>
      <c r="D10" s="13">
        <v>0.0232</v>
      </c>
      <c r="E10" s="13">
        <f t="shared" si="3"/>
        <v>0.0263630068</v>
      </c>
      <c r="F10" s="13">
        <f t="shared" si="4"/>
        <v>0.013919999999999998</v>
      </c>
      <c r="G10" s="13">
        <f t="shared" si="5"/>
        <v>0.006264</v>
      </c>
      <c r="H10" s="13">
        <f t="shared" si="6"/>
        <v>0.00419536272</v>
      </c>
      <c r="I10" s="13">
        <f t="shared" si="0"/>
        <v>0.11208</v>
      </c>
      <c r="J10" s="13">
        <f>SUM(B10-(2*F10*J4/100))</f>
        <v>0.10512</v>
      </c>
      <c r="K10" s="2">
        <f t="shared" si="1"/>
        <v>2.670048</v>
      </c>
      <c r="L10" s="3">
        <f t="shared" si="7"/>
        <v>0.129921</v>
      </c>
      <c r="M10" s="2">
        <v>3.3</v>
      </c>
      <c r="N10" s="3">
        <f t="shared" si="8"/>
        <v>0.2205</v>
      </c>
      <c r="O10" s="2">
        <f t="shared" si="9"/>
        <v>5.6007</v>
      </c>
    </row>
    <row r="11" spans="1:15" ht="12.75">
      <c r="A11" s="9">
        <v>6</v>
      </c>
      <c r="B11" s="13">
        <v>0.1102</v>
      </c>
      <c r="C11" s="13">
        <f t="shared" si="2"/>
        <v>47.84688995215311</v>
      </c>
      <c r="D11" s="13">
        <v>0.0209</v>
      </c>
      <c r="E11" s="13">
        <f t="shared" si="3"/>
        <v>0.02374943285</v>
      </c>
      <c r="F11" s="13">
        <f t="shared" si="4"/>
        <v>0.012539999999999999</v>
      </c>
      <c r="G11" s="13">
        <f t="shared" si="5"/>
        <v>0.005643</v>
      </c>
      <c r="H11" s="13">
        <f t="shared" si="6"/>
        <v>0.00377944314</v>
      </c>
      <c r="I11" s="13">
        <f t="shared" si="0"/>
        <v>0.09766000000000001</v>
      </c>
      <c r="J11" s="13">
        <f>SUM(B11-(2*F11*J4/100))</f>
        <v>0.09139000000000001</v>
      </c>
      <c r="K11" s="2">
        <f t="shared" si="1"/>
        <v>2.3213060000000003</v>
      </c>
      <c r="L11" s="3">
        <f t="shared" si="7"/>
        <v>0.114173</v>
      </c>
      <c r="M11" s="2">
        <v>2.9</v>
      </c>
      <c r="N11" s="3">
        <f t="shared" si="8"/>
        <v>0.19285000000000002</v>
      </c>
      <c r="O11" s="2">
        <f t="shared" si="9"/>
        <v>4.89839</v>
      </c>
    </row>
    <row r="12" spans="1:15" ht="12.75">
      <c r="A12" s="9">
        <v>7</v>
      </c>
      <c r="B12" s="13">
        <v>0.0984</v>
      </c>
      <c r="C12" s="13">
        <f t="shared" si="2"/>
        <v>52.91005291005291</v>
      </c>
      <c r="D12" s="13">
        <v>0.0189</v>
      </c>
      <c r="E12" s="13">
        <f t="shared" si="3"/>
        <v>0.021476759850000002</v>
      </c>
      <c r="F12" s="13">
        <f t="shared" si="4"/>
        <v>0.01134</v>
      </c>
      <c r="G12" s="13">
        <f t="shared" si="5"/>
        <v>0.005103000000000001</v>
      </c>
      <c r="H12" s="13">
        <f t="shared" si="6"/>
        <v>0.0034177739400000004</v>
      </c>
      <c r="I12" s="13">
        <f t="shared" si="0"/>
        <v>0.08706</v>
      </c>
      <c r="J12" s="13">
        <f>SUM(B12-(2*F12*J4/100))</f>
        <v>0.08139</v>
      </c>
      <c r="K12" s="2">
        <f t="shared" si="1"/>
        <v>2.067306</v>
      </c>
      <c r="L12" s="3">
        <f t="shared" si="7"/>
        <v>0.10236200000000001</v>
      </c>
      <c r="M12" s="2">
        <v>2.6</v>
      </c>
      <c r="N12" s="3">
        <f t="shared" si="8"/>
        <v>0.1722</v>
      </c>
      <c r="O12" s="2">
        <f t="shared" si="9"/>
        <v>4.37388</v>
      </c>
    </row>
    <row r="13" spans="1:15" ht="12.75">
      <c r="A13" s="9">
        <v>8</v>
      </c>
      <c r="B13" s="13">
        <v>0.0866</v>
      </c>
      <c r="C13" s="13">
        <f t="shared" si="2"/>
        <v>59.1715976331361</v>
      </c>
      <c r="D13" s="13">
        <v>0.0169</v>
      </c>
      <c r="E13" s="13">
        <f t="shared" si="3"/>
        <v>0.01920408685</v>
      </c>
      <c r="F13" s="13">
        <f t="shared" si="4"/>
        <v>0.010139999999999998</v>
      </c>
      <c r="G13" s="13">
        <f t="shared" si="5"/>
        <v>0.004563</v>
      </c>
      <c r="H13" s="13">
        <f t="shared" si="6"/>
        <v>0.00305610474</v>
      </c>
      <c r="I13" s="13">
        <f t="shared" si="0"/>
        <v>0.07646</v>
      </c>
      <c r="J13" s="13">
        <f>SUM(B13-(2*F13*J4/100))</f>
        <v>0.07139</v>
      </c>
      <c r="K13" s="2">
        <f t="shared" si="1"/>
        <v>1.8133059999999999</v>
      </c>
      <c r="L13" s="3">
        <f t="shared" si="7"/>
        <v>0.08858250000000001</v>
      </c>
      <c r="M13" s="2">
        <v>2.25</v>
      </c>
      <c r="N13" s="3">
        <f t="shared" si="8"/>
        <v>0.15155</v>
      </c>
      <c r="O13" s="2">
        <f t="shared" si="9"/>
        <v>3.8493699999999995</v>
      </c>
    </row>
    <row r="14" spans="1:15" ht="12.75">
      <c r="A14" s="9">
        <v>9</v>
      </c>
      <c r="B14" s="13">
        <v>0.0748</v>
      </c>
      <c r="C14" s="13">
        <f t="shared" si="2"/>
        <v>64.93506493506493</v>
      </c>
      <c r="D14" s="13">
        <v>0.0154</v>
      </c>
      <c r="E14" s="13">
        <f t="shared" si="3"/>
        <v>0.0174995821</v>
      </c>
      <c r="F14" s="13">
        <f t="shared" si="4"/>
        <v>0.00924</v>
      </c>
      <c r="G14" s="13">
        <f t="shared" si="5"/>
        <v>0.004158</v>
      </c>
      <c r="H14" s="13">
        <f t="shared" si="6"/>
        <v>0.00278485284</v>
      </c>
      <c r="I14" s="13">
        <f t="shared" si="0"/>
        <v>0.06556000000000001</v>
      </c>
      <c r="J14" s="13">
        <f>SUM(B14-(2*F14*J4/100))</f>
        <v>0.06094000000000001</v>
      </c>
      <c r="K14" s="2">
        <f t="shared" si="1"/>
        <v>1.547876</v>
      </c>
      <c r="L14" s="3">
        <f t="shared" si="7"/>
        <v>0.0767715</v>
      </c>
      <c r="M14" s="2">
        <v>1.95</v>
      </c>
      <c r="N14" s="3">
        <f t="shared" si="8"/>
        <v>0.13090000000000002</v>
      </c>
      <c r="O14" s="2">
        <f t="shared" si="9"/>
        <v>3.32486</v>
      </c>
    </row>
    <row r="15" spans="1:15" ht="12.75">
      <c r="A15" s="9">
        <v>10</v>
      </c>
      <c r="B15" s="13">
        <v>0.0669</v>
      </c>
      <c r="C15" s="13">
        <f t="shared" si="2"/>
        <v>72.46376811594203</v>
      </c>
      <c r="D15" s="13">
        <v>0.0138</v>
      </c>
      <c r="E15" s="13">
        <f t="shared" si="3"/>
        <v>0.015681443700000002</v>
      </c>
      <c r="F15" s="13">
        <f t="shared" si="4"/>
        <v>0.00828</v>
      </c>
      <c r="G15" s="13">
        <f t="shared" si="5"/>
        <v>0.003726</v>
      </c>
      <c r="H15" s="13">
        <f t="shared" si="6"/>
        <v>0.0024955174800000003</v>
      </c>
      <c r="I15" s="13">
        <f t="shared" si="0"/>
        <v>0.058620000000000005</v>
      </c>
      <c r="J15" s="13">
        <f>SUM(B15-(2*F15*J4/100))</f>
        <v>0.05448</v>
      </c>
      <c r="K15" s="2">
        <f t="shared" si="1"/>
        <v>1.383792</v>
      </c>
      <c r="L15" s="3">
        <f t="shared" si="7"/>
        <v>0.0688975</v>
      </c>
      <c r="M15" s="2">
        <v>1.75</v>
      </c>
      <c r="N15" s="3">
        <f t="shared" si="8"/>
        <v>0.117075</v>
      </c>
      <c r="O15" s="2">
        <f t="shared" si="9"/>
        <v>2.973705</v>
      </c>
    </row>
    <row r="16" spans="1:15" ht="12.75">
      <c r="A16" s="9">
        <v>11</v>
      </c>
      <c r="B16" s="13">
        <v>0.0591</v>
      </c>
      <c r="C16" s="13">
        <f t="shared" si="2"/>
        <v>81.96721311475409</v>
      </c>
      <c r="D16" s="13">
        <v>0.0122</v>
      </c>
      <c r="E16" s="13">
        <f t="shared" si="3"/>
        <v>0.013863305300000002</v>
      </c>
      <c r="F16" s="13">
        <f t="shared" si="4"/>
        <v>0.00732</v>
      </c>
      <c r="G16" s="13">
        <f t="shared" si="5"/>
        <v>0.0032940000000000005</v>
      </c>
      <c r="H16" s="13">
        <f t="shared" si="6"/>
        <v>0.0022061821200000005</v>
      </c>
      <c r="I16" s="13">
        <f t="shared" si="0"/>
        <v>0.05178</v>
      </c>
      <c r="J16" s="13">
        <f>SUM(B16-(2*F16*J4/100))</f>
        <v>0.048119999999999996</v>
      </c>
      <c r="K16" s="2">
        <f t="shared" si="1"/>
        <v>1.2222479999999998</v>
      </c>
      <c r="L16" s="3">
        <f t="shared" si="7"/>
        <v>0.062992</v>
      </c>
      <c r="M16" s="2">
        <v>1.6</v>
      </c>
      <c r="N16" s="3">
        <f t="shared" si="8"/>
        <v>0.103425</v>
      </c>
      <c r="O16" s="2">
        <f t="shared" si="9"/>
        <v>2.626995</v>
      </c>
    </row>
    <row r="17" spans="1:15" ht="12.75">
      <c r="A17" s="9">
        <v>12</v>
      </c>
      <c r="B17" s="13">
        <v>0.0511</v>
      </c>
      <c r="C17" s="13">
        <f t="shared" si="2"/>
        <v>90.90909090909092</v>
      </c>
      <c r="D17" s="13">
        <v>0.011</v>
      </c>
      <c r="E17" s="13">
        <f t="shared" si="3"/>
        <v>0.0124997015</v>
      </c>
      <c r="F17" s="13">
        <f t="shared" si="4"/>
        <v>0.006599999999999999</v>
      </c>
      <c r="G17" s="13">
        <f t="shared" si="5"/>
        <v>0.00297</v>
      </c>
      <c r="H17" s="13">
        <f t="shared" si="6"/>
        <v>0.0019891806</v>
      </c>
      <c r="I17" s="13">
        <f t="shared" si="0"/>
        <v>0.0445</v>
      </c>
      <c r="J17" s="13">
        <f>SUM(B17-(2*F17*J4/100))</f>
        <v>0.0412</v>
      </c>
      <c r="K17" s="2">
        <f t="shared" si="1"/>
        <v>1.0464799999999999</v>
      </c>
      <c r="L17" s="3">
        <f t="shared" si="7"/>
        <v>0.055118</v>
      </c>
      <c r="M17" s="2">
        <v>1.4</v>
      </c>
      <c r="N17" s="3">
        <f t="shared" si="8"/>
        <v>0.089425</v>
      </c>
      <c r="O17" s="2">
        <f t="shared" si="9"/>
        <v>2.271395</v>
      </c>
    </row>
    <row r="18" spans="1:15" ht="12.75">
      <c r="A18" s="9">
        <v>13</v>
      </c>
      <c r="B18" s="13">
        <v>0.0472</v>
      </c>
      <c r="C18" s="13">
        <f t="shared" si="2"/>
        <v>102.04081632653062</v>
      </c>
      <c r="D18" s="13">
        <v>0.0098</v>
      </c>
      <c r="E18" s="13">
        <f t="shared" si="3"/>
        <v>0.0111360977</v>
      </c>
      <c r="F18" s="13">
        <f t="shared" si="4"/>
        <v>0.00588</v>
      </c>
      <c r="G18" s="13">
        <f t="shared" si="5"/>
        <v>0.002646</v>
      </c>
      <c r="H18" s="13">
        <f t="shared" si="6"/>
        <v>0.0017721790800000001</v>
      </c>
      <c r="I18" s="13">
        <f t="shared" si="0"/>
        <v>0.041319999999999996</v>
      </c>
      <c r="J18" s="13">
        <f>SUM(B18-(2*F18*J4/100))</f>
        <v>0.03838</v>
      </c>
      <c r="K18" s="2">
        <f t="shared" si="1"/>
        <v>0.9748519999999998</v>
      </c>
      <c r="L18" s="3">
        <f t="shared" si="7"/>
        <v>0.051181000000000004</v>
      </c>
      <c r="M18" s="2">
        <v>1.3</v>
      </c>
      <c r="N18" s="3">
        <f t="shared" si="8"/>
        <v>0.08259999999999999</v>
      </c>
      <c r="O18" s="2">
        <f t="shared" si="9"/>
        <v>2.0980399999999997</v>
      </c>
    </row>
    <row r="19" spans="1:15" ht="12.75">
      <c r="A19" s="9">
        <v>14</v>
      </c>
      <c r="B19" s="13">
        <v>0.0394</v>
      </c>
      <c r="C19" s="13">
        <f t="shared" si="2"/>
        <v>109.89010989010988</v>
      </c>
      <c r="D19" s="13">
        <v>0.0091</v>
      </c>
      <c r="E19" s="13">
        <f t="shared" si="3"/>
        <v>0.01034066215</v>
      </c>
      <c r="F19" s="13">
        <f t="shared" si="4"/>
        <v>0.0054600000000000004</v>
      </c>
      <c r="G19" s="13">
        <f t="shared" si="5"/>
        <v>0.0024570000000000004</v>
      </c>
      <c r="H19" s="13">
        <f t="shared" si="6"/>
        <v>0.0016455948600000003</v>
      </c>
      <c r="I19" s="13">
        <f t="shared" si="0"/>
        <v>0.03394</v>
      </c>
      <c r="J19" s="13">
        <f>SUM(B19-(2*F19*J4/100))</f>
        <v>0.031209999999999995</v>
      </c>
      <c r="K19" s="2">
        <f t="shared" si="1"/>
        <v>0.7927339999999998</v>
      </c>
      <c r="L19" s="3">
        <f t="shared" si="7"/>
        <v>0.043307000000000005</v>
      </c>
      <c r="M19" s="2">
        <v>1.1</v>
      </c>
      <c r="N19" s="3">
        <f t="shared" si="8"/>
        <v>0.06895</v>
      </c>
      <c r="O19" s="2">
        <f t="shared" si="9"/>
        <v>1.7513299999999998</v>
      </c>
    </row>
    <row r="20" spans="1:15" ht="12.75">
      <c r="A20" s="9">
        <v>15</v>
      </c>
      <c r="B20" s="13">
        <v>0.0354</v>
      </c>
      <c r="C20" s="13">
        <f t="shared" si="2"/>
        <v>120.48192771084337</v>
      </c>
      <c r="D20" s="13">
        <v>0.0083</v>
      </c>
      <c r="E20" s="13">
        <f t="shared" si="3"/>
        <v>0.009431592950000001</v>
      </c>
      <c r="F20" s="13">
        <f t="shared" si="4"/>
        <v>0.00498</v>
      </c>
      <c r="G20" s="13">
        <f t="shared" si="5"/>
        <v>0.0022410000000000004</v>
      </c>
      <c r="H20" s="13">
        <f t="shared" si="6"/>
        <v>0.0015009271800000001</v>
      </c>
      <c r="I20" s="13">
        <f t="shared" si="0"/>
        <v>0.030420000000000003</v>
      </c>
      <c r="J20" s="13">
        <f>SUM(B20-(2*F20*J4/100))</f>
        <v>0.02793</v>
      </c>
      <c r="K20" s="2">
        <f t="shared" si="1"/>
        <v>0.709422</v>
      </c>
      <c r="L20" s="3">
        <f t="shared" si="7"/>
        <v>0.0385826</v>
      </c>
      <c r="M20" s="2">
        <v>0.98</v>
      </c>
      <c r="N20" s="3">
        <f t="shared" si="8"/>
        <v>0.061950000000000005</v>
      </c>
      <c r="O20" s="2">
        <f t="shared" si="9"/>
        <v>1.57353</v>
      </c>
    </row>
    <row r="21" spans="1:15" ht="12.75">
      <c r="A21" s="9">
        <v>16</v>
      </c>
      <c r="B21" s="13">
        <v>0.0311</v>
      </c>
      <c r="C21" s="13">
        <f t="shared" si="2"/>
        <v>133.33333333333334</v>
      </c>
      <c r="D21" s="13">
        <v>0.0075</v>
      </c>
      <c r="E21" s="13">
        <f t="shared" si="3"/>
        <v>0.00852252375</v>
      </c>
      <c r="F21" s="13">
        <f t="shared" si="4"/>
        <v>0.0045</v>
      </c>
      <c r="G21" s="13">
        <f t="shared" si="5"/>
        <v>0.002025</v>
      </c>
      <c r="H21" s="13">
        <f t="shared" si="6"/>
        <v>0.0013562595</v>
      </c>
      <c r="I21" s="13">
        <f t="shared" si="0"/>
        <v>0.0266</v>
      </c>
      <c r="J21" s="13">
        <f>SUM(B21-(2*F21*J4/100))</f>
        <v>0.02435</v>
      </c>
      <c r="K21" s="2">
        <f t="shared" si="1"/>
        <v>0.61849</v>
      </c>
      <c r="L21" s="3">
        <f t="shared" si="7"/>
        <v>0.034645600000000006</v>
      </c>
      <c r="M21" s="2">
        <v>0.88</v>
      </c>
      <c r="N21" s="3">
        <f t="shared" si="8"/>
        <v>0.054425</v>
      </c>
      <c r="O21" s="2">
        <f t="shared" si="9"/>
        <v>1.382395</v>
      </c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C29" sqref="C29"/>
    </sheetView>
  </sheetViews>
  <sheetFormatPr defaultColWidth="9.140625" defaultRowHeight="12.75"/>
  <cols>
    <col min="1" max="1" width="9.57421875" style="8" customWidth="1"/>
    <col min="2" max="2" width="7.7109375" style="9" customWidth="1"/>
    <col min="3" max="3" width="9.140625" style="10" customWidth="1"/>
    <col min="4" max="9" width="10.421875" style="10" customWidth="1"/>
    <col min="10" max="10" width="10.7109375" style="10" customWidth="1"/>
    <col min="11" max="11" width="10.8515625" style="2" customWidth="1"/>
    <col min="12" max="12" width="9.421875" style="3" customWidth="1"/>
    <col min="13" max="13" width="10.421875" style="2" customWidth="1"/>
    <col min="14" max="14" width="10.421875" style="13" customWidth="1"/>
    <col min="15" max="15" width="10.421875" style="12" customWidth="1"/>
    <col min="16" max="16384" width="10.421875" style="10" customWidth="1"/>
  </cols>
  <sheetData>
    <row r="1" spans="1:2" ht="12.75">
      <c r="A1" s="8" t="s">
        <v>52</v>
      </c>
      <c r="B1" s="9" t="s">
        <v>43</v>
      </c>
    </row>
    <row r="2" spans="1:14" ht="12.75">
      <c r="A2" s="8" t="s">
        <v>8</v>
      </c>
      <c r="B2" s="9" t="s">
        <v>6</v>
      </c>
      <c r="C2" s="10" t="s">
        <v>0</v>
      </c>
      <c r="D2" s="10" t="s">
        <v>15</v>
      </c>
      <c r="E2" s="10" t="s">
        <v>1</v>
      </c>
      <c r="F2" s="10" t="s">
        <v>30</v>
      </c>
      <c r="G2" s="10" t="s">
        <v>3</v>
      </c>
      <c r="H2" s="10" t="s">
        <v>31</v>
      </c>
      <c r="I2" s="10" t="s">
        <v>4</v>
      </c>
      <c r="J2" s="10" t="s">
        <v>53</v>
      </c>
      <c r="K2" s="2" t="s">
        <v>17</v>
      </c>
      <c r="L2" s="3" t="s">
        <v>11</v>
      </c>
      <c r="M2" s="2" t="s">
        <v>11</v>
      </c>
      <c r="N2" s="13" t="s">
        <v>26</v>
      </c>
    </row>
    <row r="3" spans="1:14" ht="12.75">
      <c r="A3" s="8" t="s">
        <v>7</v>
      </c>
      <c r="D3" s="10" t="s">
        <v>33</v>
      </c>
      <c r="E3" s="10" t="s">
        <v>2</v>
      </c>
      <c r="F3" s="10" t="s">
        <v>34</v>
      </c>
      <c r="G3" s="10" t="s">
        <v>35</v>
      </c>
      <c r="H3" s="10" t="s">
        <v>35</v>
      </c>
      <c r="I3" s="10" t="s">
        <v>5</v>
      </c>
      <c r="J3" s="10" t="s">
        <v>20</v>
      </c>
      <c r="K3" s="2" t="s">
        <v>18</v>
      </c>
      <c r="L3" s="3" t="s">
        <v>20</v>
      </c>
      <c r="M3" s="2" t="s">
        <v>18</v>
      </c>
      <c r="N3" s="13" t="s">
        <v>20</v>
      </c>
    </row>
    <row r="4" spans="3:10" ht="12.75">
      <c r="C4" s="10" t="s">
        <v>21</v>
      </c>
      <c r="D4" s="10" t="s">
        <v>38</v>
      </c>
      <c r="E4" s="10" t="s">
        <v>23</v>
      </c>
      <c r="F4" s="10" t="s">
        <v>39</v>
      </c>
      <c r="G4" s="10" t="s">
        <v>40</v>
      </c>
      <c r="H4" s="10" t="s">
        <v>41</v>
      </c>
      <c r="I4" s="10" t="s">
        <v>25</v>
      </c>
      <c r="J4" s="11">
        <v>80</v>
      </c>
    </row>
    <row r="5" spans="1:14" ht="12.75">
      <c r="A5" s="12">
        <v>0.1875</v>
      </c>
      <c r="B5" s="9">
        <v>32</v>
      </c>
      <c r="C5" s="13">
        <f>1/B5</f>
        <v>0.03125</v>
      </c>
      <c r="D5" s="13">
        <f>0.960491*C5</f>
        <v>0.03001534375</v>
      </c>
      <c r="E5" s="13">
        <f>0.640327*C5</f>
        <v>0.02001021875</v>
      </c>
      <c r="F5" s="13">
        <f>0.073917*C5</f>
        <v>0.00230990625</v>
      </c>
      <c r="G5" s="13">
        <f>0.160083*C5</f>
        <v>0.00500259375</v>
      </c>
      <c r="H5" s="13">
        <f>0.137329*C5</f>
        <v>0.00429153125</v>
      </c>
      <c r="I5" s="13">
        <f>A5-E5</f>
        <v>0.16748978125</v>
      </c>
      <c r="J5" s="3">
        <f>SUM(A5-(2*E5*J4/100))</f>
        <v>0.15548365</v>
      </c>
      <c r="K5" s="2">
        <f>J5*25.4</f>
        <v>3.9492847099999997</v>
      </c>
      <c r="L5" s="3">
        <v>0.1929</v>
      </c>
      <c r="M5" s="2">
        <v>4.9</v>
      </c>
      <c r="N5" s="3">
        <v>0.34</v>
      </c>
    </row>
    <row r="6" spans="1:14" ht="12.75">
      <c r="A6" s="12">
        <v>0.21875</v>
      </c>
      <c r="B6" s="9">
        <v>28</v>
      </c>
      <c r="C6" s="13">
        <f aca="true" t="shared" si="0" ref="C6:C21">1/B6</f>
        <v>0.03571428571428571</v>
      </c>
      <c r="D6" s="13">
        <f aca="true" t="shared" si="1" ref="D6:D21">0.960491*C6</f>
        <v>0.03430325</v>
      </c>
      <c r="E6" s="13">
        <f aca="true" t="shared" si="2" ref="E6:E21">0.640327*C6</f>
        <v>0.022868821428571426</v>
      </c>
      <c r="F6" s="13">
        <f aca="true" t="shared" si="3" ref="F6:F21">0.073917*C6</f>
        <v>0.0026398928571428567</v>
      </c>
      <c r="G6" s="13">
        <f aca="true" t="shared" si="4" ref="G6:G21">0.160083*C6</f>
        <v>0.00571725</v>
      </c>
      <c r="H6" s="13">
        <f aca="true" t="shared" si="5" ref="H6:H21">0.137329*C6</f>
        <v>0.004904607142857143</v>
      </c>
      <c r="I6" s="13">
        <f aca="true" t="shared" si="6" ref="I6:I21">A6-E6</f>
        <v>0.19588117857142856</v>
      </c>
      <c r="J6" s="3">
        <f>SUM(A6-(2*E6*J4/100))</f>
        <v>0.1821598857142857</v>
      </c>
      <c r="K6" s="2">
        <f aca="true" t="shared" si="7" ref="K6:K21">J6*25.4</f>
        <v>4.626861097142856</v>
      </c>
      <c r="L6" s="3">
        <v>0.22440900000000003</v>
      </c>
      <c r="M6" s="2">
        <v>5.7</v>
      </c>
      <c r="N6" s="3">
        <v>0.413</v>
      </c>
    </row>
    <row r="7" spans="1:15" s="13" customFormat="1" ht="12.75">
      <c r="A7" s="12">
        <v>0.25</v>
      </c>
      <c r="B7" s="9">
        <v>26</v>
      </c>
      <c r="C7" s="13">
        <f t="shared" si="0"/>
        <v>0.038461538461538464</v>
      </c>
      <c r="D7" s="13">
        <f t="shared" si="1"/>
        <v>0.03694196153846154</v>
      </c>
      <c r="E7" s="13">
        <f t="shared" si="2"/>
        <v>0.02462796153846154</v>
      </c>
      <c r="F7" s="13">
        <f t="shared" si="3"/>
        <v>0.0028429615384615386</v>
      </c>
      <c r="G7" s="13">
        <f t="shared" si="4"/>
        <v>0.006157038461538462</v>
      </c>
      <c r="H7" s="13">
        <f t="shared" si="5"/>
        <v>0.005281884615384616</v>
      </c>
      <c r="I7" s="13">
        <f t="shared" si="6"/>
        <v>0.22537203846153847</v>
      </c>
      <c r="J7" s="3">
        <f>SUM(A7-(2*E7*J4/100))</f>
        <v>0.21059526153846153</v>
      </c>
      <c r="K7" s="2">
        <f t="shared" si="7"/>
        <v>5.349119643076922</v>
      </c>
      <c r="L7" s="3">
        <v>0.255905</v>
      </c>
      <c r="M7" s="2">
        <v>6.5</v>
      </c>
      <c r="N7" s="3">
        <v>0.445</v>
      </c>
      <c r="O7" s="12"/>
    </row>
    <row r="8" spans="1:15" s="13" customFormat="1" ht="12.75">
      <c r="A8" s="12">
        <v>0.3125</v>
      </c>
      <c r="B8" s="9">
        <v>22</v>
      </c>
      <c r="C8" s="13">
        <f t="shared" si="0"/>
        <v>0.045454545454545456</v>
      </c>
      <c r="D8" s="13">
        <f t="shared" si="1"/>
        <v>0.04365868181818182</v>
      </c>
      <c r="E8" s="13">
        <f t="shared" si="2"/>
        <v>0.029105772727272727</v>
      </c>
      <c r="F8" s="13">
        <f t="shared" si="3"/>
        <v>0.003359863636363636</v>
      </c>
      <c r="G8" s="13">
        <f t="shared" si="4"/>
        <v>0.0072765</v>
      </c>
      <c r="H8" s="13">
        <f t="shared" si="5"/>
        <v>0.006242227272727273</v>
      </c>
      <c r="I8" s="13">
        <f t="shared" si="6"/>
        <v>0.2833942272727273</v>
      </c>
      <c r="J8" s="3">
        <f>SUM(A8-(2*E8*J4/100))</f>
        <v>0.26593076363636364</v>
      </c>
      <c r="K8" s="2">
        <f t="shared" si="7"/>
        <v>6.7546413963636365</v>
      </c>
      <c r="L8" s="3">
        <v>0.318897</v>
      </c>
      <c r="M8" s="2">
        <v>8.1</v>
      </c>
      <c r="N8" s="3">
        <v>0.525</v>
      </c>
      <c r="O8" s="12"/>
    </row>
    <row r="9" spans="1:15" s="13" customFormat="1" ht="12.75">
      <c r="A9" s="12">
        <v>0.375</v>
      </c>
      <c r="B9" s="9">
        <v>20</v>
      </c>
      <c r="C9" s="13">
        <f t="shared" si="0"/>
        <v>0.05</v>
      </c>
      <c r="D9" s="13">
        <f t="shared" si="1"/>
        <v>0.04802455</v>
      </c>
      <c r="E9" s="13">
        <f t="shared" si="2"/>
        <v>0.03201635</v>
      </c>
      <c r="F9" s="13">
        <f t="shared" si="3"/>
        <v>0.00369585</v>
      </c>
      <c r="G9" s="13">
        <f t="shared" si="4"/>
        <v>0.00800415</v>
      </c>
      <c r="H9" s="13">
        <f t="shared" si="5"/>
        <v>0.0068664500000000005</v>
      </c>
      <c r="I9" s="13">
        <f t="shared" si="6"/>
        <v>0.34298365</v>
      </c>
      <c r="J9" s="3">
        <f>SUM(A9-(2*E9*J4/100))</f>
        <v>0.32377384</v>
      </c>
      <c r="K9" s="2">
        <f t="shared" si="7"/>
        <v>8.223855535999999</v>
      </c>
      <c r="L9" s="3">
        <v>0.381889</v>
      </c>
      <c r="M9" s="2">
        <v>9.7</v>
      </c>
      <c r="N9" s="3">
        <v>0.6</v>
      </c>
      <c r="O9" s="12"/>
    </row>
    <row r="10" spans="1:15" s="13" customFormat="1" ht="12.75">
      <c r="A10" s="12">
        <v>0.4375</v>
      </c>
      <c r="B10" s="9">
        <v>18</v>
      </c>
      <c r="C10" s="13">
        <f t="shared" si="0"/>
        <v>0.05555555555555555</v>
      </c>
      <c r="D10" s="13">
        <f t="shared" si="1"/>
        <v>0.05336061111111111</v>
      </c>
      <c r="E10" s="13">
        <f t="shared" si="2"/>
        <v>0.03557372222222222</v>
      </c>
      <c r="F10" s="13">
        <f t="shared" si="3"/>
        <v>0.0041065</v>
      </c>
      <c r="G10" s="13">
        <f t="shared" si="4"/>
        <v>0.0088935</v>
      </c>
      <c r="H10" s="13">
        <f t="shared" si="5"/>
        <v>0.007629388888888889</v>
      </c>
      <c r="I10" s="13">
        <f t="shared" si="6"/>
        <v>0.4019262777777778</v>
      </c>
      <c r="J10" s="3">
        <f>SUM(A10-(2*E10*J4/100))</f>
        <v>0.38058204444444443</v>
      </c>
      <c r="K10" s="2">
        <f t="shared" si="7"/>
        <v>9.666783928888888</v>
      </c>
      <c r="L10" s="3">
        <v>0.444881</v>
      </c>
      <c r="M10" s="2">
        <v>11.3</v>
      </c>
      <c r="N10" s="3">
        <v>0.71</v>
      </c>
      <c r="O10" s="12"/>
    </row>
    <row r="11" spans="1:15" s="13" customFormat="1" ht="12.75">
      <c r="A11" s="12">
        <v>0.5</v>
      </c>
      <c r="B11" s="9">
        <v>16</v>
      </c>
      <c r="C11" s="13">
        <f t="shared" si="0"/>
        <v>0.0625</v>
      </c>
      <c r="D11" s="13">
        <f t="shared" si="1"/>
        <v>0.0600306875</v>
      </c>
      <c r="E11" s="13">
        <f t="shared" si="2"/>
        <v>0.0400204375</v>
      </c>
      <c r="F11" s="13">
        <f t="shared" si="3"/>
        <v>0.0046198125</v>
      </c>
      <c r="G11" s="13">
        <f t="shared" si="4"/>
        <v>0.0100051875</v>
      </c>
      <c r="H11" s="13">
        <f t="shared" si="5"/>
        <v>0.0085830625</v>
      </c>
      <c r="I11" s="13">
        <f t="shared" si="6"/>
        <v>0.4599795625</v>
      </c>
      <c r="J11" s="3">
        <f>SUM(A11-(2*E11*J4/100))</f>
        <v>0.4359673</v>
      </c>
      <c r="K11" s="2">
        <f t="shared" si="7"/>
        <v>11.07356942</v>
      </c>
      <c r="L11" s="3">
        <v>0.51181</v>
      </c>
      <c r="M11" s="2">
        <v>13</v>
      </c>
      <c r="N11" s="3">
        <v>0.82</v>
      </c>
      <c r="O11" s="12"/>
    </row>
    <row r="12" spans="1:15" s="13" customFormat="1" ht="12.75">
      <c r="A12" s="12">
        <v>0.5625</v>
      </c>
      <c r="B12" s="9">
        <v>16</v>
      </c>
      <c r="C12" s="13">
        <f t="shared" si="0"/>
        <v>0.0625</v>
      </c>
      <c r="D12" s="13">
        <f t="shared" si="1"/>
        <v>0.0600306875</v>
      </c>
      <c r="E12" s="13">
        <f t="shared" si="2"/>
        <v>0.0400204375</v>
      </c>
      <c r="F12" s="13">
        <f t="shared" si="3"/>
        <v>0.0046198125</v>
      </c>
      <c r="G12" s="13">
        <f t="shared" si="4"/>
        <v>0.0100051875</v>
      </c>
      <c r="H12" s="13">
        <f t="shared" si="5"/>
        <v>0.0085830625</v>
      </c>
      <c r="I12" s="13">
        <f t="shared" si="6"/>
        <v>0.5224795625</v>
      </c>
      <c r="J12" s="3">
        <f>SUM(A12-(2*E12*J4/100))</f>
        <v>0.4984673</v>
      </c>
      <c r="K12" s="2">
        <f t="shared" si="7"/>
        <v>12.661069419999999</v>
      </c>
      <c r="L12" s="3">
        <v>0.5708650000000001</v>
      </c>
      <c r="M12" s="2">
        <v>14.5</v>
      </c>
      <c r="N12" s="3">
        <v>0.92</v>
      </c>
      <c r="O12" s="12"/>
    </row>
    <row r="13" spans="1:15" s="13" customFormat="1" ht="12.75">
      <c r="A13" s="12">
        <v>0.625</v>
      </c>
      <c r="B13" s="9">
        <v>14</v>
      </c>
      <c r="C13" s="13">
        <f t="shared" si="0"/>
        <v>0.07142857142857142</v>
      </c>
      <c r="D13" s="13">
        <f t="shared" si="1"/>
        <v>0.0686065</v>
      </c>
      <c r="E13" s="13">
        <f t="shared" si="2"/>
        <v>0.04573764285714285</v>
      </c>
      <c r="F13" s="13">
        <f t="shared" si="3"/>
        <v>0.005279785714285713</v>
      </c>
      <c r="G13" s="13">
        <f t="shared" si="4"/>
        <v>0.0114345</v>
      </c>
      <c r="H13" s="13">
        <f t="shared" si="5"/>
        <v>0.009809214285714286</v>
      </c>
      <c r="I13" s="13">
        <f t="shared" si="6"/>
        <v>0.5792623571428571</v>
      </c>
      <c r="J13" s="3">
        <f>SUM(A13-(2*E13*J4/100))</f>
        <v>0.5518197714285714</v>
      </c>
      <c r="K13" s="2">
        <f t="shared" si="7"/>
        <v>14.016222194285714</v>
      </c>
      <c r="L13" s="3">
        <v>0.6397625</v>
      </c>
      <c r="M13" s="2">
        <v>16.25</v>
      </c>
      <c r="N13" s="3">
        <v>1.01</v>
      </c>
      <c r="O13" s="12"/>
    </row>
    <row r="14" spans="1:15" s="13" customFormat="1" ht="12.75">
      <c r="A14" s="12">
        <v>0.6875</v>
      </c>
      <c r="B14" s="9">
        <v>14</v>
      </c>
      <c r="C14" s="13">
        <f t="shared" si="0"/>
        <v>0.07142857142857142</v>
      </c>
      <c r="D14" s="13">
        <f t="shared" si="1"/>
        <v>0.0686065</v>
      </c>
      <c r="E14" s="13">
        <f t="shared" si="2"/>
        <v>0.04573764285714285</v>
      </c>
      <c r="F14" s="13">
        <f t="shared" si="3"/>
        <v>0.005279785714285713</v>
      </c>
      <c r="G14" s="13">
        <f t="shared" si="4"/>
        <v>0.0114345</v>
      </c>
      <c r="H14" s="13">
        <f t="shared" si="5"/>
        <v>0.009809214285714286</v>
      </c>
      <c r="I14" s="13">
        <f t="shared" si="6"/>
        <v>0.6417623571428571</v>
      </c>
      <c r="J14" s="3">
        <f>SUM(A14-(2*E14*J4/100))</f>
        <v>0.6143197714285714</v>
      </c>
      <c r="K14" s="2">
        <f t="shared" si="7"/>
        <v>15.603722194285712</v>
      </c>
      <c r="L14" s="3">
        <v>0.6988175000000001</v>
      </c>
      <c r="M14" s="2">
        <v>17.75</v>
      </c>
      <c r="N14" s="3">
        <v>1.1</v>
      </c>
      <c r="O14" s="12"/>
    </row>
    <row r="15" spans="1:15" s="13" customFormat="1" ht="12.75">
      <c r="A15" s="12">
        <v>0.75</v>
      </c>
      <c r="B15" s="9">
        <v>12</v>
      </c>
      <c r="C15" s="13">
        <f t="shared" si="0"/>
        <v>0.08333333333333333</v>
      </c>
      <c r="D15" s="13">
        <f t="shared" si="1"/>
        <v>0.08004091666666666</v>
      </c>
      <c r="E15" s="13">
        <f t="shared" si="2"/>
        <v>0.05336058333333333</v>
      </c>
      <c r="F15" s="13">
        <f t="shared" si="3"/>
        <v>0.006159749999999999</v>
      </c>
      <c r="G15" s="13">
        <f t="shared" si="4"/>
        <v>0.01334025</v>
      </c>
      <c r="H15" s="13">
        <f t="shared" si="5"/>
        <v>0.011444083333333334</v>
      </c>
      <c r="I15" s="13">
        <f t="shared" si="6"/>
        <v>0.6966394166666666</v>
      </c>
      <c r="J15" s="3">
        <f>SUM(A15-(2*E15*J4/100))</f>
        <v>0.6646230666666667</v>
      </c>
      <c r="K15" s="2">
        <f t="shared" si="7"/>
        <v>16.881425893333333</v>
      </c>
      <c r="L15" s="3">
        <v>0.7578725000000001</v>
      </c>
      <c r="M15" s="2">
        <v>19.25</v>
      </c>
      <c r="N15" s="3">
        <v>1.2</v>
      </c>
      <c r="O15" s="12"/>
    </row>
    <row r="16" spans="1:15" s="13" customFormat="1" ht="12.75">
      <c r="A16" s="12">
        <v>0.875</v>
      </c>
      <c r="B16" s="9">
        <v>11</v>
      </c>
      <c r="C16" s="13">
        <f t="shared" si="0"/>
        <v>0.09090909090909091</v>
      </c>
      <c r="D16" s="13">
        <f t="shared" si="1"/>
        <v>0.08731736363636364</v>
      </c>
      <c r="E16" s="13">
        <f t="shared" si="2"/>
        <v>0.05821154545454545</v>
      </c>
      <c r="F16" s="13">
        <f t="shared" si="3"/>
        <v>0.006719727272727272</v>
      </c>
      <c r="G16" s="13">
        <f t="shared" si="4"/>
        <v>0.014553</v>
      </c>
      <c r="H16" s="13">
        <f t="shared" si="5"/>
        <v>0.012484454545454547</v>
      </c>
      <c r="I16" s="13">
        <f t="shared" si="6"/>
        <v>0.8167884545454546</v>
      </c>
      <c r="J16" s="3">
        <f>SUM(A16-(2*E16*J4/100))</f>
        <v>0.7818615272727273</v>
      </c>
      <c r="K16" s="2">
        <f t="shared" si="7"/>
        <v>19.85928279272727</v>
      </c>
      <c r="L16" s="3">
        <v>0.8858250000000001</v>
      </c>
      <c r="M16" s="2">
        <v>22.5</v>
      </c>
      <c r="N16" s="3">
        <v>1.3</v>
      </c>
      <c r="O16" s="12"/>
    </row>
    <row r="17" spans="1:15" s="13" customFormat="1" ht="12.75">
      <c r="A17" s="12">
        <v>1</v>
      </c>
      <c r="B17" s="9">
        <v>10</v>
      </c>
      <c r="C17" s="13">
        <f t="shared" si="0"/>
        <v>0.1</v>
      </c>
      <c r="D17" s="13">
        <f t="shared" si="1"/>
        <v>0.0960491</v>
      </c>
      <c r="E17" s="13">
        <f t="shared" si="2"/>
        <v>0.0640327</v>
      </c>
      <c r="F17" s="13">
        <f t="shared" si="3"/>
        <v>0.0073917</v>
      </c>
      <c r="G17" s="13">
        <f t="shared" si="4"/>
        <v>0.0160083</v>
      </c>
      <c r="H17" s="13">
        <f t="shared" si="5"/>
        <v>0.013732900000000001</v>
      </c>
      <c r="I17" s="13">
        <f t="shared" si="6"/>
        <v>0.9359673</v>
      </c>
      <c r="J17" s="3">
        <f>SUM(A17-(2*E17*J4/100))</f>
        <v>0.89754768</v>
      </c>
      <c r="K17" s="2">
        <f t="shared" si="7"/>
        <v>22.797711072</v>
      </c>
      <c r="L17" s="3">
        <v>1.0137775</v>
      </c>
      <c r="M17" s="2">
        <v>25.75</v>
      </c>
      <c r="N17" s="3">
        <v>1.48</v>
      </c>
      <c r="O17" s="12"/>
    </row>
    <row r="18" spans="1:15" s="13" customFormat="1" ht="12.75">
      <c r="A18" s="12">
        <v>1.125</v>
      </c>
      <c r="B18" s="9">
        <v>9</v>
      </c>
      <c r="C18" s="13">
        <f t="shared" si="0"/>
        <v>0.1111111111111111</v>
      </c>
      <c r="D18" s="13">
        <f t="shared" si="1"/>
        <v>0.10672122222222222</v>
      </c>
      <c r="E18" s="13">
        <f t="shared" si="2"/>
        <v>0.07114744444444444</v>
      </c>
      <c r="F18" s="13">
        <f t="shared" si="3"/>
        <v>0.008213</v>
      </c>
      <c r="G18" s="13">
        <f t="shared" si="4"/>
        <v>0.017787</v>
      </c>
      <c r="H18" s="13">
        <f t="shared" si="5"/>
        <v>0.015258777777777777</v>
      </c>
      <c r="I18" s="13">
        <f t="shared" si="6"/>
        <v>1.0538525555555556</v>
      </c>
      <c r="J18" s="3">
        <f>SUM(A18-(2*E18*J4/100))</f>
        <v>1.0111640888888889</v>
      </c>
      <c r="K18" s="2">
        <f t="shared" si="7"/>
        <v>25.683567857777774</v>
      </c>
      <c r="L18" s="3">
        <v>1.1417300000000001</v>
      </c>
      <c r="M18" s="2">
        <v>29</v>
      </c>
      <c r="N18" s="3">
        <v>1.67</v>
      </c>
      <c r="O18" s="12"/>
    </row>
    <row r="19" spans="1:15" s="13" customFormat="1" ht="12.75">
      <c r="A19" s="12">
        <v>1.25</v>
      </c>
      <c r="B19" s="9">
        <v>9</v>
      </c>
      <c r="C19" s="13">
        <f t="shared" si="0"/>
        <v>0.1111111111111111</v>
      </c>
      <c r="D19" s="13">
        <f t="shared" si="1"/>
        <v>0.10672122222222222</v>
      </c>
      <c r="E19" s="13">
        <f t="shared" si="2"/>
        <v>0.07114744444444444</v>
      </c>
      <c r="F19" s="13">
        <f t="shared" si="3"/>
        <v>0.008213</v>
      </c>
      <c r="G19" s="13">
        <f t="shared" si="4"/>
        <v>0.017787</v>
      </c>
      <c r="H19" s="13">
        <f t="shared" si="5"/>
        <v>0.015258777777777777</v>
      </c>
      <c r="I19" s="13">
        <f t="shared" si="6"/>
        <v>1.1788525555555556</v>
      </c>
      <c r="J19" s="3">
        <f>SUM(A19-(2*E19*J4/100))</f>
        <v>1.1361640888888889</v>
      </c>
      <c r="K19" s="2">
        <f t="shared" si="7"/>
        <v>28.858567857777775</v>
      </c>
      <c r="L19" s="3">
        <v>1.25984</v>
      </c>
      <c r="M19" s="2">
        <v>32</v>
      </c>
      <c r="N19" s="3">
        <v>1.86</v>
      </c>
      <c r="O19" s="12"/>
    </row>
    <row r="20" spans="1:14" ht="12.75">
      <c r="A20" s="12">
        <v>1.375</v>
      </c>
      <c r="B20" s="9">
        <v>8</v>
      </c>
      <c r="C20" s="13">
        <f t="shared" si="0"/>
        <v>0.125</v>
      </c>
      <c r="D20" s="13">
        <f t="shared" si="1"/>
        <v>0.120061375</v>
      </c>
      <c r="E20" s="13">
        <f t="shared" si="2"/>
        <v>0.080040875</v>
      </c>
      <c r="F20" s="13">
        <f t="shared" si="3"/>
        <v>0.009239625</v>
      </c>
      <c r="G20" s="13">
        <f t="shared" si="4"/>
        <v>0.020010375</v>
      </c>
      <c r="H20" s="13">
        <f t="shared" si="5"/>
        <v>0.017166125</v>
      </c>
      <c r="I20" s="13">
        <f t="shared" si="6"/>
        <v>1.294959125</v>
      </c>
      <c r="J20" s="3">
        <f>SUM(A20-(2*E20*J4/100))</f>
        <v>1.2469346</v>
      </c>
      <c r="K20" s="2">
        <f t="shared" si="7"/>
        <v>31.672138839999995</v>
      </c>
      <c r="L20" s="3">
        <v>1.3976350000000002</v>
      </c>
      <c r="M20" s="2">
        <v>35.5</v>
      </c>
      <c r="N20" s="3">
        <v>2.05</v>
      </c>
    </row>
    <row r="21" spans="1:15" s="13" customFormat="1" ht="12.75">
      <c r="A21" s="12">
        <v>1.5</v>
      </c>
      <c r="B21" s="9">
        <v>8</v>
      </c>
      <c r="C21" s="13">
        <f t="shared" si="0"/>
        <v>0.125</v>
      </c>
      <c r="D21" s="13">
        <f t="shared" si="1"/>
        <v>0.120061375</v>
      </c>
      <c r="E21" s="13">
        <f t="shared" si="2"/>
        <v>0.080040875</v>
      </c>
      <c r="F21" s="13">
        <f t="shared" si="3"/>
        <v>0.009239625</v>
      </c>
      <c r="G21" s="13">
        <f t="shared" si="4"/>
        <v>0.020010375</v>
      </c>
      <c r="H21" s="13">
        <f t="shared" si="5"/>
        <v>0.017166125</v>
      </c>
      <c r="I21" s="13">
        <f t="shared" si="6"/>
        <v>1.419959125</v>
      </c>
      <c r="J21" s="3">
        <f>SUM(A21-(2*E21*J4/100))</f>
        <v>1.3719346</v>
      </c>
      <c r="K21" s="2">
        <f t="shared" si="7"/>
        <v>34.84713883999999</v>
      </c>
      <c r="L21" s="3">
        <v>1.5157450000000001</v>
      </c>
      <c r="M21" s="2">
        <v>38.5</v>
      </c>
      <c r="N21" s="3">
        <v>2.22</v>
      </c>
      <c r="O21" s="12"/>
    </row>
    <row r="23" spans="1:10" ht="12.75">
      <c r="A23" s="12"/>
      <c r="C23" s="13"/>
      <c r="D23" s="13"/>
      <c r="E23" s="13"/>
      <c r="F23" s="13"/>
      <c r="G23" s="13"/>
      <c r="H23" s="13"/>
      <c r="I23" s="13"/>
      <c r="J23" s="13"/>
    </row>
    <row r="24" spans="1:15" s="13" customFormat="1" ht="12.75">
      <c r="A24" s="12"/>
      <c r="B24" s="9"/>
      <c r="K24" s="2"/>
      <c r="L24" s="3"/>
      <c r="M24" s="2"/>
      <c r="O24" s="12"/>
    </row>
    <row r="25" spans="1:15" s="13" customFormat="1" ht="12.75">
      <c r="A25" s="12"/>
      <c r="B25" s="9"/>
      <c r="K25" s="2"/>
      <c r="L25" s="3"/>
      <c r="M25" s="2"/>
      <c r="O25" s="12"/>
    </row>
    <row r="26" spans="1:15" s="13" customFormat="1" ht="12.75">
      <c r="A26" s="12"/>
      <c r="B26" s="9"/>
      <c r="K26" s="2"/>
      <c r="L26" s="3"/>
      <c r="M26" s="2"/>
      <c r="O26" s="12"/>
    </row>
    <row r="27" spans="1:10" ht="12.75">
      <c r="A27" s="12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2"/>
      <c r="C28" s="13"/>
      <c r="D28" s="13"/>
      <c r="E28" s="13"/>
      <c r="F28" s="13"/>
      <c r="G28" s="13"/>
      <c r="H28" s="13"/>
      <c r="I28" s="13"/>
      <c r="J28" s="13"/>
    </row>
    <row r="29" spans="1:15" s="13" customFormat="1" ht="12.75">
      <c r="A29" s="12"/>
      <c r="B29" s="9"/>
      <c r="K29" s="2"/>
      <c r="L29" s="3"/>
      <c r="M29" s="2"/>
      <c r="O29" s="12"/>
    </row>
    <row r="30" spans="1:15" s="13" customFormat="1" ht="12.75">
      <c r="A30" s="12"/>
      <c r="B30" s="9"/>
      <c r="K30" s="2"/>
      <c r="L30" s="3"/>
      <c r="M30" s="2"/>
      <c r="O30" s="12"/>
    </row>
    <row r="31" spans="1:10" ht="12.75">
      <c r="A31" s="12"/>
      <c r="B31" s="1"/>
      <c r="C31" s="13"/>
      <c r="D31" s="13"/>
      <c r="E31" s="13"/>
      <c r="F31" s="13"/>
      <c r="G31" s="13"/>
      <c r="H31" s="13"/>
      <c r="I31" s="13"/>
      <c r="J31" s="13"/>
    </row>
    <row r="32" spans="1:15" s="13" customFormat="1" ht="12.75">
      <c r="A32" s="12"/>
      <c r="B32" s="1"/>
      <c r="K32" s="2"/>
      <c r="L32" s="3"/>
      <c r="M32" s="2"/>
      <c r="O32" s="12"/>
    </row>
  </sheetData>
  <sheetProtection sheet="1" objects="1" scenarios="1"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1" bestFit="1" customWidth="1"/>
    <col min="2" max="2" width="6.28125" style="1" bestFit="1" customWidth="1"/>
    <col min="3" max="3" width="5.7109375" style="13" bestFit="1" customWidth="1"/>
    <col min="4" max="4" width="7.7109375" style="14" bestFit="1" customWidth="1"/>
    <col min="5" max="5" width="8.8515625" style="13" bestFit="1" customWidth="1"/>
    <col min="6" max="6" width="6.57421875" style="8" bestFit="1" customWidth="1"/>
    <col min="7" max="8" width="9.421875" style="8" bestFit="1" customWidth="1"/>
    <col min="9" max="9" width="6.28125" style="13" bestFit="1" customWidth="1"/>
    <col min="10" max="10" width="10.8515625" style="2" bestFit="1" customWidth="1"/>
    <col min="11" max="11" width="10.8515625" style="3" bestFit="1" customWidth="1"/>
    <col min="12" max="12" width="8.421875" style="2" bestFit="1" customWidth="1"/>
    <col min="13" max="13" width="8.421875" style="3" bestFit="1" customWidth="1"/>
    <col min="14" max="14" width="10.28125" style="13" bestFit="1" customWidth="1"/>
    <col min="15" max="15" width="10.28125" style="12" bestFit="1" customWidth="1"/>
    <col min="16" max="16384" width="9.7109375" style="3" customWidth="1"/>
  </cols>
  <sheetData>
    <row r="1" spans="1:2" ht="12.75">
      <c r="A1" s="1" t="s">
        <v>42</v>
      </c>
      <c r="B1" s="1" t="s">
        <v>14</v>
      </c>
    </row>
    <row r="2" spans="1:15" ht="12.75">
      <c r="A2" s="1" t="s">
        <v>44</v>
      </c>
      <c r="B2" s="1" t="s">
        <v>6</v>
      </c>
      <c r="C2" s="13" t="s">
        <v>0</v>
      </c>
      <c r="D2" s="10" t="s">
        <v>8</v>
      </c>
      <c r="E2" s="13" t="s">
        <v>15</v>
      </c>
      <c r="F2" s="8" t="s">
        <v>1</v>
      </c>
      <c r="G2" s="8" t="s">
        <v>3</v>
      </c>
      <c r="H2" s="8" t="s">
        <v>3</v>
      </c>
      <c r="I2" s="13" t="s">
        <v>31</v>
      </c>
      <c r="J2" s="2" t="s">
        <v>19</v>
      </c>
      <c r="K2" s="3" t="s">
        <v>19</v>
      </c>
      <c r="L2" s="2" t="s">
        <v>11</v>
      </c>
      <c r="M2" s="3" t="s">
        <v>11</v>
      </c>
      <c r="N2" s="13" t="s">
        <v>26</v>
      </c>
      <c r="O2" s="12" t="s">
        <v>26</v>
      </c>
    </row>
    <row r="3" spans="1:15" ht="12.75">
      <c r="A3" s="1" t="s">
        <v>46</v>
      </c>
      <c r="D3" s="10" t="s">
        <v>5</v>
      </c>
      <c r="E3" s="13" t="s">
        <v>16</v>
      </c>
      <c r="F3" s="8" t="s">
        <v>2</v>
      </c>
      <c r="G3" s="8" t="s">
        <v>8</v>
      </c>
      <c r="H3" s="8" t="s">
        <v>10</v>
      </c>
      <c r="J3" s="2" t="s">
        <v>18</v>
      </c>
      <c r="K3" s="3" t="s">
        <v>20</v>
      </c>
      <c r="L3" s="2" t="s">
        <v>18</v>
      </c>
      <c r="M3" s="3" t="s">
        <v>20</v>
      </c>
      <c r="N3" s="13" t="s">
        <v>20</v>
      </c>
      <c r="O3" s="12" t="s">
        <v>47</v>
      </c>
    </row>
    <row r="4" spans="3:9" ht="12.75">
      <c r="C4" s="13" t="s">
        <v>21</v>
      </c>
      <c r="E4" s="13" t="s">
        <v>22</v>
      </c>
      <c r="F4" s="8" t="s">
        <v>23</v>
      </c>
      <c r="G4" s="8" t="s">
        <v>24</v>
      </c>
      <c r="H4" s="8" t="s">
        <v>27</v>
      </c>
      <c r="I4" s="13" t="s">
        <v>41</v>
      </c>
    </row>
    <row r="5" spans="1:15" ht="12.75">
      <c r="A5" s="9">
        <v>1</v>
      </c>
      <c r="B5" s="9">
        <v>64</v>
      </c>
      <c r="C5" s="13">
        <f>1/B5</f>
        <v>0.015625</v>
      </c>
      <c r="D5" s="13">
        <v>0.073</v>
      </c>
      <c r="E5" s="13">
        <f>0.8660254*C5</f>
        <v>0.013531646875</v>
      </c>
      <c r="F5" s="8">
        <f>0.541266*C5</f>
        <v>0.00845728125</v>
      </c>
      <c r="G5" s="8">
        <f>0.108253*C5</f>
        <v>0.001691453125</v>
      </c>
      <c r="H5" s="8">
        <f>0.216506*C5</f>
        <v>0.00338290625</v>
      </c>
      <c r="I5" s="13">
        <f>0.1443*C5</f>
        <v>0.0022546875</v>
      </c>
      <c r="J5" s="2">
        <v>1.55</v>
      </c>
      <c r="K5" s="3">
        <f>J5*0.03937</f>
        <v>0.06102350000000001</v>
      </c>
      <c r="L5" s="2">
        <v>1.95</v>
      </c>
      <c r="M5" s="3">
        <f>L5*0.03937</f>
        <v>0.0767715</v>
      </c>
      <c r="N5" s="13">
        <v>0.15625</v>
      </c>
      <c r="O5" s="12">
        <v>0.15625</v>
      </c>
    </row>
    <row r="6" spans="1:15" ht="12.75">
      <c r="A6" s="9">
        <v>2</v>
      </c>
      <c r="B6" s="9">
        <v>56</v>
      </c>
      <c r="C6" s="13">
        <f aca="true" t="shared" si="0" ref="C6:C29">1/B6</f>
        <v>0.017857142857142856</v>
      </c>
      <c r="D6" s="13">
        <v>0.086</v>
      </c>
      <c r="E6" s="13">
        <f aca="true" t="shared" si="1" ref="E6:E29">0.8660254*C6</f>
        <v>0.015464739285714284</v>
      </c>
      <c r="F6" s="8">
        <f aca="true" t="shared" si="2" ref="F6:F29">0.541266*C6</f>
        <v>0.009665464285714286</v>
      </c>
      <c r="G6" s="8">
        <f aca="true" t="shared" si="3" ref="G6:G29">0.108253*C6</f>
        <v>0.0019330892857142856</v>
      </c>
      <c r="H6" s="8">
        <f aca="true" t="shared" si="4" ref="H6:H29">0.216506*C6</f>
        <v>0.003866178571428571</v>
      </c>
      <c r="I6" s="13">
        <f aca="true" t="shared" si="5" ref="I6:I29">0.1443*C6</f>
        <v>0.002576785714285714</v>
      </c>
      <c r="J6" s="2">
        <v>1.85</v>
      </c>
      <c r="K6" s="3">
        <f aca="true" t="shared" si="6" ref="K6:K29">J6*0.03937</f>
        <v>0.07283450000000001</v>
      </c>
      <c r="L6" s="2">
        <v>2.3</v>
      </c>
      <c r="M6" s="3">
        <f aca="true" t="shared" si="7" ref="M6:M29">L6*0.03937</f>
        <v>0.09055099999999999</v>
      </c>
      <c r="N6" s="13">
        <v>0.187</v>
      </c>
      <c r="O6" s="12">
        <v>0.1875</v>
      </c>
    </row>
    <row r="7" spans="1:15" ht="12.75">
      <c r="A7" s="9">
        <v>3</v>
      </c>
      <c r="B7" s="9">
        <v>48</v>
      </c>
      <c r="C7" s="13">
        <f t="shared" si="0"/>
        <v>0.020833333333333332</v>
      </c>
      <c r="D7" s="13">
        <v>0.099</v>
      </c>
      <c r="E7" s="13">
        <f t="shared" si="1"/>
        <v>0.01804219583333333</v>
      </c>
      <c r="F7" s="8">
        <f t="shared" si="2"/>
        <v>0.011276375</v>
      </c>
      <c r="G7" s="8">
        <f t="shared" si="3"/>
        <v>0.002255270833333333</v>
      </c>
      <c r="H7" s="8">
        <f t="shared" si="4"/>
        <v>0.004510541666666666</v>
      </c>
      <c r="I7" s="13">
        <f t="shared" si="5"/>
        <v>0.0030062500000000002</v>
      </c>
      <c r="J7" s="2">
        <v>2.1</v>
      </c>
      <c r="K7" s="3">
        <f t="shared" si="6"/>
        <v>0.08267700000000001</v>
      </c>
      <c r="L7" s="2">
        <v>2.65</v>
      </c>
      <c r="M7" s="3">
        <f t="shared" si="7"/>
        <v>0.1043305</v>
      </c>
      <c r="N7" s="13">
        <v>0.187</v>
      </c>
      <c r="O7" s="12">
        <v>0.1875</v>
      </c>
    </row>
    <row r="8" spans="1:15" ht="12.75">
      <c r="A8" s="9">
        <v>4</v>
      </c>
      <c r="B8" s="9">
        <v>40</v>
      </c>
      <c r="C8" s="13">
        <f t="shared" si="0"/>
        <v>0.025</v>
      </c>
      <c r="D8" s="13">
        <v>0.112</v>
      </c>
      <c r="E8" s="13">
        <f t="shared" si="1"/>
        <v>0.021650635</v>
      </c>
      <c r="F8" s="8">
        <f t="shared" si="2"/>
        <v>0.013531650000000001</v>
      </c>
      <c r="G8" s="8">
        <f t="shared" si="3"/>
        <v>0.0027063250000000003</v>
      </c>
      <c r="H8" s="8">
        <f t="shared" si="4"/>
        <v>0.005412650000000001</v>
      </c>
      <c r="I8" s="13">
        <f t="shared" si="5"/>
        <v>0.0036075000000000005</v>
      </c>
      <c r="J8" s="2">
        <v>2.35</v>
      </c>
      <c r="K8" s="3">
        <f t="shared" si="6"/>
        <v>0.0925195</v>
      </c>
      <c r="L8" s="2">
        <v>2.95</v>
      </c>
      <c r="M8" s="3">
        <f t="shared" si="7"/>
        <v>0.11614150000000001</v>
      </c>
      <c r="N8" s="13">
        <v>0.25</v>
      </c>
      <c r="O8" s="12">
        <v>0.25</v>
      </c>
    </row>
    <row r="9" spans="1:15" ht="12.75">
      <c r="A9" s="9">
        <v>5</v>
      </c>
      <c r="B9" s="9">
        <v>40</v>
      </c>
      <c r="C9" s="13">
        <f t="shared" si="0"/>
        <v>0.025</v>
      </c>
      <c r="D9" s="13">
        <v>0.125</v>
      </c>
      <c r="E9" s="13">
        <f t="shared" si="1"/>
        <v>0.021650635</v>
      </c>
      <c r="F9" s="8">
        <f t="shared" si="2"/>
        <v>0.013531650000000001</v>
      </c>
      <c r="G9" s="8">
        <f t="shared" si="3"/>
        <v>0.0027063250000000003</v>
      </c>
      <c r="H9" s="8">
        <f t="shared" si="4"/>
        <v>0.005412650000000001</v>
      </c>
      <c r="I9" s="13">
        <f t="shared" si="5"/>
        <v>0.0036075000000000005</v>
      </c>
      <c r="J9" s="2">
        <v>2.65</v>
      </c>
      <c r="K9" s="3">
        <f t="shared" si="6"/>
        <v>0.1043305</v>
      </c>
      <c r="L9" s="2">
        <v>3.3</v>
      </c>
      <c r="M9" s="3">
        <f t="shared" si="7"/>
        <v>0.129921</v>
      </c>
      <c r="N9" s="13">
        <v>0.3125</v>
      </c>
      <c r="O9" s="12">
        <v>0.3125</v>
      </c>
    </row>
    <row r="10" spans="1:15" ht="12.75">
      <c r="A10" s="9">
        <v>6</v>
      </c>
      <c r="B10" s="9">
        <v>32</v>
      </c>
      <c r="C10" s="13">
        <f t="shared" si="0"/>
        <v>0.03125</v>
      </c>
      <c r="D10" s="13">
        <v>0.138</v>
      </c>
      <c r="E10" s="13">
        <f t="shared" si="1"/>
        <v>0.02706329375</v>
      </c>
      <c r="F10" s="8">
        <f t="shared" si="2"/>
        <v>0.0169145625</v>
      </c>
      <c r="G10" s="8">
        <f t="shared" si="3"/>
        <v>0.00338290625</v>
      </c>
      <c r="H10" s="8">
        <f t="shared" si="4"/>
        <v>0.0067658125</v>
      </c>
      <c r="I10" s="13">
        <f t="shared" si="5"/>
        <v>0.004509375</v>
      </c>
      <c r="J10" s="2">
        <v>2.85</v>
      </c>
      <c r="K10" s="3">
        <f t="shared" si="6"/>
        <v>0.11220450000000001</v>
      </c>
      <c r="L10" s="2">
        <v>3.6</v>
      </c>
      <c r="M10" s="3">
        <f t="shared" si="7"/>
        <v>0.14173200000000002</v>
      </c>
      <c r="N10" s="13">
        <v>0.3125</v>
      </c>
      <c r="O10" s="12">
        <v>0.3125</v>
      </c>
    </row>
    <row r="11" spans="1:15" ht="12.75">
      <c r="A11" s="9">
        <v>8</v>
      </c>
      <c r="B11" s="9">
        <v>32</v>
      </c>
      <c r="C11" s="13">
        <f t="shared" si="0"/>
        <v>0.03125</v>
      </c>
      <c r="D11" s="13">
        <v>0.164</v>
      </c>
      <c r="E11" s="13">
        <f t="shared" si="1"/>
        <v>0.02706329375</v>
      </c>
      <c r="F11" s="8">
        <f t="shared" si="2"/>
        <v>0.0169145625</v>
      </c>
      <c r="G11" s="8">
        <f t="shared" si="3"/>
        <v>0.00338290625</v>
      </c>
      <c r="H11" s="8">
        <f t="shared" si="4"/>
        <v>0.0067658125</v>
      </c>
      <c r="I11" s="13">
        <f t="shared" si="5"/>
        <v>0.004509375</v>
      </c>
      <c r="J11" s="2">
        <v>3.5</v>
      </c>
      <c r="K11" s="3">
        <f t="shared" si="6"/>
        <v>0.137795</v>
      </c>
      <c r="L11" s="2">
        <v>4.3</v>
      </c>
      <c r="M11" s="3">
        <f t="shared" si="7"/>
        <v>0.169291</v>
      </c>
      <c r="N11" s="13">
        <v>0.344</v>
      </c>
      <c r="O11" s="12">
        <v>0.34375</v>
      </c>
    </row>
    <row r="12" spans="1:15" ht="12.75">
      <c r="A12" s="9">
        <v>10</v>
      </c>
      <c r="B12" s="9">
        <v>24</v>
      </c>
      <c r="C12" s="13">
        <f t="shared" si="0"/>
        <v>0.041666666666666664</v>
      </c>
      <c r="D12" s="13">
        <v>0.19</v>
      </c>
      <c r="E12" s="13">
        <f t="shared" si="1"/>
        <v>0.03608439166666666</v>
      </c>
      <c r="F12" s="8">
        <f t="shared" si="2"/>
        <v>0.02255275</v>
      </c>
      <c r="G12" s="8">
        <f t="shared" si="3"/>
        <v>0.004510541666666666</v>
      </c>
      <c r="H12" s="8">
        <f t="shared" si="4"/>
        <v>0.009021083333333332</v>
      </c>
      <c r="I12" s="13">
        <f t="shared" si="5"/>
        <v>0.0060125000000000005</v>
      </c>
      <c r="J12" s="2">
        <v>3.9</v>
      </c>
      <c r="K12" s="3">
        <f t="shared" si="6"/>
        <v>0.153543</v>
      </c>
      <c r="L12" s="2">
        <v>4.9</v>
      </c>
      <c r="M12" s="3">
        <f t="shared" si="7"/>
        <v>0.19291300000000003</v>
      </c>
      <c r="N12" s="13">
        <v>0.375</v>
      </c>
      <c r="O12" s="12">
        <v>0.2812</v>
      </c>
    </row>
    <row r="13" spans="1:15" ht="12.75">
      <c r="A13" s="9">
        <v>12</v>
      </c>
      <c r="B13" s="9">
        <v>24</v>
      </c>
      <c r="C13" s="13">
        <f t="shared" si="0"/>
        <v>0.041666666666666664</v>
      </c>
      <c r="D13" s="13">
        <v>0.216</v>
      </c>
      <c r="E13" s="13">
        <f t="shared" si="1"/>
        <v>0.03608439166666666</v>
      </c>
      <c r="F13" s="8">
        <f t="shared" si="2"/>
        <v>0.02255275</v>
      </c>
      <c r="G13" s="8">
        <f t="shared" si="3"/>
        <v>0.004510541666666666</v>
      </c>
      <c r="H13" s="8">
        <f t="shared" si="4"/>
        <v>0.009021083333333332</v>
      </c>
      <c r="I13" s="13">
        <f t="shared" si="5"/>
        <v>0.0060125000000000005</v>
      </c>
      <c r="J13" s="2">
        <v>4.5</v>
      </c>
      <c r="K13" s="3">
        <f t="shared" si="6"/>
        <v>0.17716500000000002</v>
      </c>
      <c r="L13" s="2">
        <v>5.6</v>
      </c>
      <c r="M13" s="3">
        <f t="shared" si="7"/>
        <v>0.220472</v>
      </c>
      <c r="N13" s="13">
        <v>0.4375</v>
      </c>
      <c r="O13" s="12">
        <v>0.4375</v>
      </c>
    </row>
    <row r="14" spans="1:15" ht="12.75">
      <c r="A14" s="12">
        <v>0.25</v>
      </c>
      <c r="B14" s="9">
        <v>20</v>
      </c>
      <c r="C14" s="13">
        <f t="shared" si="0"/>
        <v>0.05</v>
      </c>
      <c r="D14" s="13">
        <v>0.25</v>
      </c>
      <c r="E14" s="13">
        <f t="shared" si="1"/>
        <v>0.04330127</v>
      </c>
      <c r="F14" s="8">
        <f t="shared" si="2"/>
        <v>0.027063300000000002</v>
      </c>
      <c r="G14" s="8">
        <f t="shared" si="3"/>
        <v>0.005412650000000001</v>
      </c>
      <c r="H14" s="8">
        <f t="shared" si="4"/>
        <v>0.010825300000000001</v>
      </c>
      <c r="I14" s="13">
        <f t="shared" si="5"/>
        <v>0.007215000000000001</v>
      </c>
      <c r="J14" s="2">
        <v>5.1</v>
      </c>
      <c r="K14" s="3">
        <f t="shared" si="6"/>
        <v>0.200787</v>
      </c>
      <c r="L14" s="2">
        <v>6.5</v>
      </c>
      <c r="M14" s="3">
        <f t="shared" si="7"/>
        <v>0.255905</v>
      </c>
      <c r="N14" s="13">
        <v>0.4375</v>
      </c>
      <c r="O14" s="12">
        <v>0.4375</v>
      </c>
    </row>
    <row r="15" spans="1:15" ht="12.75">
      <c r="A15" s="12">
        <v>0.3125</v>
      </c>
      <c r="B15" s="9">
        <v>18</v>
      </c>
      <c r="C15" s="13">
        <f t="shared" si="0"/>
        <v>0.05555555555555555</v>
      </c>
      <c r="D15" s="13">
        <v>0.3125</v>
      </c>
      <c r="E15" s="13">
        <f t="shared" si="1"/>
        <v>0.04811252222222222</v>
      </c>
      <c r="F15" s="8">
        <f t="shared" si="2"/>
        <v>0.030070333333333334</v>
      </c>
      <c r="G15" s="8">
        <f t="shared" si="3"/>
        <v>0.0060140555555555555</v>
      </c>
      <c r="H15" s="8">
        <f t="shared" si="4"/>
        <v>0.012028111111111111</v>
      </c>
      <c r="I15" s="13">
        <f t="shared" si="5"/>
        <v>0.008016666666666667</v>
      </c>
      <c r="J15" s="2">
        <v>6.6</v>
      </c>
      <c r="K15" s="3">
        <f t="shared" si="6"/>
        <v>0.259842</v>
      </c>
      <c r="L15" s="2">
        <v>8.1</v>
      </c>
      <c r="M15" s="3">
        <f t="shared" si="7"/>
        <v>0.318897</v>
      </c>
      <c r="N15" s="13">
        <v>0.5</v>
      </c>
      <c r="O15" s="12">
        <v>0.5</v>
      </c>
    </row>
    <row r="16" spans="1:15" ht="12.75">
      <c r="A16" s="12">
        <v>0.375</v>
      </c>
      <c r="B16" s="9">
        <v>16</v>
      </c>
      <c r="C16" s="13">
        <f t="shared" si="0"/>
        <v>0.0625</v>
      </c>
      <c r="D16" s="13">
        <v>0.375</v>
      </c>
      <c r="E16" s="13">
        <f t="shared" si="1"/>
        <v>0.0541265875</v>
      </c>
      <c r="F16" s="8">
        <f t="shared" si="2"/>
        <v>0.033829125</v>
      </c>
      <c r="G16" s="8">
        <f t="shared" si="3"/>
        <v>0.0067658125</v>
      </c>
      <c r="H16" s="8">
        <f t="shared" si="4"/>
        <v>0.013531625</v>
      </c>
      <c r="I16" s="13">
        <f t="shared" si="5"/>
        <v>0.00901875</v>
      </c>
      <c r="J16" s="2">
        <v>8</v>
      </c>
      <c r="K16" s="3">
        <f t="shared" si="6"/>
        <v>0.31496</v>
      </c>
      <c r="L16" s="2">
        <v>9.7</v>
      </c>
      <c r="M16" s="3">
        <f t="shared" si="7"/>
        <v>0.381889</v>
      </c>
      <c r="N16" s="13">
        <v>0.5625</v>
      </c>
      <c r="O16" s="12">
        <v>0.5625</v>
      </c>
    </row>
    <row r="17" spans="1:15" ht="12.75">
      <c r="A17" s="12">
        <v>0.4375</v>
      </c>
      <c r="B17" s="9">
        <v>14</v>
      </c>
      <c r="C17" s="13">
        <f t="shared" si="0"/>
        <v>0.07142857142857142</v>
      </c>
      <c r="D17" s="13">
        <v>0.4375</v>
      </c>
      <c r="E17" s="13">
        <f t="shared" si="1"/>
        <v>0.061858957142857135</v>
      </c>
      <c r="F17" s="8">
        <f t="shared" si="2"/>
        <v>0.038661857142857144</v>
      </c>
      <c r="G17" s="8">
        <f t="shared" si="3"/>
        <v>0.007732357142857142</v>
      </c>
      <c r="H17" s="8">
        <f t="shared" si="4"/>
        <v>0.015464714285714285</v>
      </c>
      <c r="I17" s="13">
        <f t="shared" si="5"/>
        <v>0.010307142857142857</v>
      </c>
      <c r="J17" s="2">
        <v>9.4</v>
      </c>
      <c r="K17" s="3">
        <f t="shared" si="6"/>
        <v>0.370078</v>
      </c>
      <c r="L17" s="2">
        <v>11.3</v>
      </c>
      <c r="M17" s="3">
        <f t="shared" si="7"/>
        <v>0.444881</v>
      </c>
      <c r="N17" s="13">
        <v>0.625</v>
      </c>
      <c r="O17" s="12">
        <v>0.625</v>
      </c>
    </row>
    <row r="18" spans="1:15" ht="12.75">
      <c r="A18" s="12">
        <v>0.5</v>
      </c>
      <c r="B18" s="9">
        <v>13</v>
      </c>
      <c r="C18" s="13">
        <f t="shared" si="0"/>
        <v>0.07692307692307693</v>
      </c>
      <c r="D18" s="13">
        <v>0.5</v>
      </c>
      <c r="E18" s="13">
        <f t="shared" si="1"/>
        <v>0.06661733846153846</v>
      </c>
      <c r="F18" s="8">
        <f t="shared" si="2"/>
        <v>0.041635846153846155</v>
      </c>
      <c r="G18" s="8">
        <f t="shared" si="3"/>
        <v>0.008327153846153847</v>
      </c>
      <c r="H18" s="8">
        <f t="shared" si="4"/>
        <v>0.016654307692307694</v>
      </c>
      <c r="I18" s="13">
        <f t="shared" si="5"/>
        <v>0.011100000000000002</v>
      </c>
      <c r="J18" s="2">
        <v>10.8</v>
      </c>
      <c r="K18" s="3">
        <f t="shared" si="6"/>
        <v>0.4251960000000001</v>
      </c>
      <c r="L18" s="2">
        <v>13</v>
      </c>
      <c r="M18" s="3">
        <f t="shared" si="7"/>
        <v>0.51181</v>
      </c>
      <c r="N18" s="13">
        <v>0.75</v>
      </c>
      <c r="O18" s="12">
        <v>0.75</v>
      </c>
    </row>
    <row r="19" spans="1:15" ht="12.75">
      <c r="A19" s="12">
        <v>0.5625</v>
      </c>
      <c r="B19" s="9">
        <v>12</v>
      </c>
      <c r="C19" s="13">
        <f t="shared" si="0"/>
        <v>0.08333333333333333</v>
      </c>
      <c r="D19" s="13">
        <v>0.5625</v>
      </c>
      <c r="E19" s="13">
        <f t="shared" si="1"/>
        <v>0.07216878333333332</v>
      </c>
      <c r="F19" s="8">
        <f t="shared" si="2"/>
        <v>0.0451055</v>
      </c>
      <c r="G19" s="8">
        <f t="shared" si="3"/>
        <v>0.009021083333333332</v>
      </c>
      <c r="H19" s="8">
        <f t="shared" si="4"/>
        <v>0.018042166666666665</v>
      </c>
      <c r="I19" s="13">
        <f t="shared" si="5"/>
        <v>0.012025000000000001</v>
      </c>
      <c r="J19" s="2">
        <v>12.2</v>
      </c>
      <c r="K19" s="3">
        <f t="shared" si="6"/>
        <v>0.480314</v>
      </c>
      <c r="L19" s="2">
        <v>14.5</v>
      </c>
      <c r="M19" s="3">
        <f t="shared" si="7"/>
        <v>0.5708650000000001</v>
      </c>
      <c r="N19" s="13">
        <v>0.8125</v>
      </c>
      <c r="O19" s="12">
        <v>0.8125</v>
      </c>
    </row>
    <row r="20" spans="1:15" ht="12.75">
      <c r="A20" s="12">
        <v>0.625</v>
      </c>
      <c r="B20" s="9">
        <v>11</v>
      </c>
      <c r="C20" s="13">
        <f t="shared" si="0"/>
        <v>0.09090909090909091</v>
      </c>
      <c r="D20" s="13">
        <v>0.625</v>
      </c>
      <c r="E20" s="13">
        <f t="shared" si="1"/>
        <v>0.07872958181818182</v>
      </c>
      <c r="F20" s="8">
        <f t="shared" si="2"/>
        <v>0.04920600000000001</v>
      </c>
      <c r="G20" s="8">
        <f t="shared" si="3"/>
        <v>0.009841181818181818</v>
      </c>
      <c r="H20" s="8">
        <f t="shared" si="4"/>
        <v>0.019682363636363637</v>
      </c>
      <c r="I20" s="13">
        <f t="shared" si="5"/>
        <v>0.013118181818181819</v>
      </c>
      <c r="J20" s="2">
        <v>13.5</v>
      </c>
      <c r="K20" s="3">
        <f t="shared" si="6"/>
        <v>0.531495</v>
      </c>
      <c r="L20" s="2">
        <v>16.25</v>
      </c>
      <c r="M20" s="3">
        <f t="shared" si="7"/>
        <v>0.6397625</v>
      </c>
      <c r="N20" s="13">
        <v>0.9375</v>
      </c>
      <c r="O20" s="12">
        <v>0.9375</v>
      </c>
    </row>
    <row r="21" spans="1:15" ht="12.75">
      <c r="A21" s="12">
        <v>0.75</v>
      </c>
      <c r="B21" s="9">
        <v>10</v>
      </c>
      <c r="C21" s="13">
        <f t="shared" si="0"/>
        <v>0.1</v>
      </c>
      <c r="D21" s="13">
        <v>0.75</v>
      </c>
      <c r="E21" s="13">
        <f t="shared" si="1"/>
        <v>0.08660254</v>
      </c>
      <c r="F21" s="8">
        <f t="shared" si="2"/>
        <v>0.054126600000000004</v>
      </c>
      <c r="G21" s="8">
        <f t="shared" si="3"/>
        <v>0.010825300000000001</v>
      </c>
      <c r="H21" s="8">
        <f t="shared" si="4"/>
        <v>0.021650600000000002</v>
      </c>
      <c r="I21" s="13">
        <f t="shared" si="5"/>
        <v>0.014430000000000002</v>
      </c>
      <c r="J21" s="2">
        <v>16.5</v>
      </c>
      <c r="K21" s="3">
        <f t="shared" si="6"/>
        <v>0.649605</v>
      </c>
      <c r="L21" s="2">
        <v>19.25</v>
      </c>
      <c r="M21" s="3">
        <f t="shared" si="7"/>
        <v>0.7578725000000001</v>
      </c>
      <c r="N21" s="13">
        <v>1.125</v>
      </c>
      <c r="O21" s="12">
        <v>1.125</v>
      </c>
    </row>
    <row r="22" spans="1:15" ht="12.75">
      <c r="A22" s="12">
        <v>0.875</v>
      </c>
      <c r="B22" s="9">
        <v>9</v>
      </c>
      <c r="C22" s="13">
        <f t="shared" si="0"/>
        <v>0.1111111111111111</v>
      </c>
      <c r="D22" s="13">
        <v>0.875</v>
      </c>
      <c r="E22" s="13">
        <f t="shared" si="1"/>
        <v>0.09622504444444444</v>
      </c>
      <c r="F22" s="8">
        <f t="shared" si="2"/>
        <v>0.06014066666666667</v>
      </c>
      <c r="G22" s="8">
        <f t="shared" si="3"/>
        <v>0.012028111111111111</v>
      </c>
      <c r="H22" s="8">
        <f t="shared" si="4"/>
        <v>0.024056222222222222</v>
      </c>
      <c r="I22" s="13">
        <f t="shared" si="5"/>
        <v>0.016033333333333333</v>
      </c>
      <c r="J22" s="2">
        <v>19.5</v>
      </c>
      <c r="K22" s="3">
        <f t="shared" si="6"/>
        <v>0.767715</v>
      </c>
      <c r="L22" s="2">
        <v>22.5</v>
      </c>
      <c r="M22" s="3">
        <f t="shared" si="7"/>
        <v>0.8858250000000001</v>
      </c>
      <c r="N22" s="13">
        <v>1.3125</v>
      </c>
      <c r="O22" s="12">
        <v>1.3125</v>
      </c>
    </row>
    <row r="23" spans="1:15" ht="12.75">
      <c r="A23" s="12">
        <v>1</v>
      </c>
      <c r="B23" s="9">
        <v>8</v>
      </c>
      <c r="C23" s="13">
        <f t="shared" si="0"/>
        <v>0.125</v>
      </c>
      <c r="D23" s="13">
        <v>1</v>
      </c>
      <c r="E23" s="13">
        <f t="shared" si="1"/>
        <v>0.108253175</v>
      </c>
      <c r="F23" s="8">
        <f t="shared" si="2"/>
        <v>0.06765825</v>
      </c>
      <c r="G23" s="8">
        <f t="shared" si="3"/>
        <v>0.013531625</v>
      </c>
      <c r="H23" s="8">
        <f t="shared" si="4"/>
        <v>0.02706325</v>
      </c>
      <c r="I23" s="13">
        <f t="shared" si="5"/>
        <v>0.0180375</v>
      </c>
      <c r="J23" s="2">
        <v>22.25</v>
      </c>
      <c r="K23" s="3">
        <f t="shared" si="6"/>
        <v>0.8759825</v>
      </c>
      <c r="L23" s="2">
        <v>25.75</v>
      </c>
      <c r="M23" s="3">
        <f t="shared" si="7"/>
        <v>1.0137775</v>
      </c>
      <c r="N23" s="13">
        <v>1.5</v>
      </c>
      <c r="O23" s="12">
        <v>1.5</v>
      </c>
    </row>
    <row r="24" spans="1:15" ht="12.75">
      <c r="A24" s="12">
        <v>1.125</v>
      </c>
      <c r="B24" s="9">
        <v>7</v>
      </c>
      <c r="C24" s="13">
        <f t="shared" si="0"/>
        <v>0.14285714285714285</v>
      </c>
      <c r="D24" s="13">
        <v>1.125</v>
      </c>
      <c r="E24" s="13">
        <f t="shared" si="1"/>
        <v>0.12371791428571427</v>
      </c>
      <c r="F24" s="8">
        <f t="shared" si="2"/>
        <v>0.07732371428571429</v>
      </c>
      <c r="G24" s="8">
        <f t="shared" si="3"/>
        <v>0.015464714285714285</v>
      </c>
      <c r="H24" s="8">
        <f t="shared" si="4"/>
        <v>0.03092942857142857</v>
      </c>
      <c r="I24" s="13">
        <f t="shared" si="5"/>
        <v>0.020614285714285713</v>
      </c>
      <c r="J24" s="2">
        <v>25</v>
      </c>
      <c r="K24" s="3">
        <f t="shared" si="6"/>
        <v>0.9842500000000001</v>
      </c>
      <c r="L24" s="2">
        <v>29</v>
      </c>
      <c r="M24" s="3">
        <f t="shared" si="7"/>
        <v>1.1417300000000001</v>
      </c>
      <c r="N24" s="13">
        <v>1.6875</v>
      </c>
      <c r="O24" s="12">
        <v>1.6875</v>
      </c>
    </row>
    <row r="25" spans="1:15" ht="12.75">
      <c r="A25" s="12">
        <v>1.25</v>
      </c>
      <c r="B25" s="9">
        <v>7</v>
      </c>
      <c r="C25" s="13">
        <f t="shared" si="0"/>
        <v>0.14285714285714285</v>
      </c>
      <c r="D25" s="13">
        <v>1.25</v>
      </c>
      <c r="E25" s="13">
        <f t="shared" si="1"/>
        <v>0.12371791428571427</v>
      </c>
      <c r="F25" s="8">
        <f t="shared" si="2"/>
        <v>0.07732371428571429</v>
      </c>
      <c r="G25" s="8">
        <f t="shared" si="3"/>
        <v>0.015464714285714285</v>
      </c>
      <c r="H25" s="8">
        <f t="shared" si="4"/>
        <v>0.03092942857142857</v>
      </c>
      <c r="I25" s="13">
        <f t="shared" si="5"/>
        <v>0.020614285714285713</v>
      </c>
      <c r="J25" s="2">
        <v>28</v>
      </c>
      <c r="K25" s="3">
        <f t="shared" si="6"/>
        <v>1.10236</v>
      </c>
      <c r="L25" s="2">
        <v>32</v>
      </c>
      <c r="M25" s="3">
        <f t="shared" si="7"/>
        <v>1.25984</v>
      </c>
      <c r="N25" s="13">
        <v>1.875</v>
      </c>
      <c r="O25" s="12">
        <v>1.875</v>
      </c>
    </row>
    <row r="26" spans="1:15" ht="12.75">
      <c r="A26" s="12">
        <v>1.375</v>
      </c>
      <c r="B26" s="9">
        <v>6</v>
      </c>
      <c r="C26" s="13">
        <f t="shared" si="0"/>
        <v>0.16666666666666666</v>
      </c>
      <c r="D26" s="13">
        <v>1.375</v>
      </c>
      <c r="E26" s="13">
        <f t="shared" si="1"/>
        <v>0.14433756666666664</v>
      </c>
      <c r="F26" s="8">
        <f t="shared" si="2"/>
        <v>0.090211</v>
      </c>
      <c r="G26" s="8">
        <f t="shared" si="3"/>
        <v>0.018042166666666665</v>
      </c>
      <c r="H26" s="8">
        <f t="shared" si="4"/>
        <v>0.03608433333333333</v>
      </c>
      <c r="I26" s="13">
        <f t="shared" si="5"/>
        <v>0.024050000000000002</v>
      </c>
      <c r="J26" s="2">
        <v>30.75</v>
      </c>
      <c r="K26" s="3">
        <f t="shared" si="6"/>
        <v>1.2106275</v>
      </c>
      <c r="L26" s="2">
        <v>35.5</v>
      </c>
      <c r="M26" s="3">
        <f t="shared" si="7"/>
        <v>1.3976350000000002</v>
      </c>
      <c r="N26" s="13">
        <v>2.0625</v>
      </c>
      <c r="O26" s="12">
        <v>2.0625</v>
      </c>
    </row>
    <row r="27" spans="1:15" ht="12.75">
      <c r="A27" s="12">
        <v>1.5</v>
      </c>
      <c r="B27" s="9">
        <v>6</v>
      </c>
      <c r="C27" s="13">
        <f t="shared" si="0"/>
        <v>0.16666666666666666</v>
      </c>
      <c r="D27" s="13">
        <v>1.5</v>
      </c>
      <c r="E27" s="13">
        <f t="shared" si="1"/>
        <v>0.14433756666666664</v>
      </c>
      <c r="F27" s="8">
        <f t="shared" si="2"/>
        <v>0.090211</v>
      </c>
      <c r="G27" s="8">
        <f t="shared" si="3"/>
        <v>0.018042166666666665</v>
      </c>
      <c r="H27" s="8">
        <f t="shared" si="4"/>
        <v>0.03608433333333333</v>
      </c>
      <c r="I27" s="13">
        <f t="shared" si="5"/>
        <v>0.024050000000000002</v>
      </c>
      <c r="J27" s="2">
        <v>34</v>
      </c>
      <c r="K27" s="3">
        <f t="shared" si="6"/>
        <v>1.33858</v>
      </c>
      <c r="L27" s="2">
        <v>38.5</v>
      </c>
      <c r="M27" s="3">
        <f t="shared" si="7"/>
        <v>1.5157450000000001</v>
      </c>
      <c r="N27" s="13">
        <v>2.25</v>
      </c>
      <c r="O27" s="12">
        <v>2.25</v>
      </c>
    </row>
    <row r="28" spans="1:15" ht="12.75">
      <c r="A28" s="12">
        <v>1.75</v>
      </c>
      <c r="B28" s="9">
        <v>5</v>
      </c>
      <c r="C28" s="13">
        <f t="shared" si="0"/>
        <v>0.2</v>
      </c>
      <c r="D28" s="13">
        <v>1.75</v>
      </c>
      <c r="E28" s="13">
        <f t="shared" si="1"/>
        <v>0.17320508</v>
      </c>
      <c r="F28" s="8">
        <f t="shared" si="2"/>
        <v>0.10825320000000001</v>
      </c>
      <c r="G28" s="8">
        <f t="shared" si="3"/>
        <v>0.021650600000000002</v>
      </c>
      <c r="H28" s="8">
        <f t="shared" si="4"/>
        <v>0.043301200000000005</v>
      </c>
      <c r="I28" s="13">
        <f t="shared" si="5"/>
        <v>0.028860000000000004</v>
      </c>
      <c r="J28" s="2">
        <v>39.5</v>
      </c>
      <c r="K28" s="3">
        <f t="shared" si="6"/>
        <v>1.555115</v>
      </c>
      <c r="L28" s="2">
        <v>45</v>
      </c>
      <c r="M28" s="3">
        <f t="shared" si="7"/>
        <v>1.7716500000000002</v>
      </c>
      <c r="N28" s="13">
        <v>2.625</v>
      </c>
      <c r="O28" s="12">
        <v>2.625</v>
      </c>
    </row>
    <row r="29" spans="1:15" ht="12.75">
      <c r="A29" s="12">
        <v>2</v>
      </c>
      <c r="B29" s="1">
        <v>4.5</v>
      </c>
      <c r="C29" s="13">
        <f t="shared" si="0"/>
        <v>0.2222222222222222</v>
      </c>
      <c r="D29" s="13">
        <v>2</v>
      </c>
      <c r="E29" s="13">
        <f t="shared" si="1"/>
        <v>0.19245008888888887</v>
      </c>
      <c r="F29" s="8">
        <f t="shared" si="2"/>
        <v>0.12028133333333334</v>
      </c>
      <c r="G29" s="8">
        <f t="shared" si="3"/>
        <v>0.024056222222222222</v>
      </c>
      <c r="H29" s="8">
        <f t="shared" si="4"/>
        <v>0.048112444444444444</v>
      </c>
      <c r="I29" s="13">
        <f t="shared" si="5"/>
        <v>0.03206666666666667</v>
      </c>
      <c r="J29" s="2">
        <v>45</v>
      </c>
      <c r="K29" s="3">
        <f t="shared" si="6"/>
        <v>1.7716500000000002</v>
      </c>
      <c r="L29" s="2">
        <v>51</v>
      </c>
      <c r="M29" s="3">
        <f t="shared" si="7"/>
        <v>2.00787</v>
      </c>
      <c r="N29" s="13">
        <v>3</v>
      </c>
      <c r="O29" s="12">
        <v>3</v>
      </c>
    </row>
  </sheetData>
  <sheetProtection sheet="1" objects="1" scenarios="1"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E33" sqref="E33"/>
    </sheetView>
  </sheetViews>
  <sheetFormatPr defaultColWidth="9.140625" defaultRowHeight="12.75"/>
  <cols>
    <col min="1" max="1" width="6.57421875" style="1" bestFit="1" customWidth="1"/>
    <col min="2" max="2" width="4.28125" style="1" bestFit="1" customWidth="1"/>
    <col min="3" max="3" width="5.7109375" style="13" bestFit="1" customWidth="1"/>
    <col min="4" max="4" width="7.7109375" style="14" bestFit="1" customWidth="1"/>
    <col min="5" max="5" width="8.8515625" style="13" bestFit="1" customWidth="1"/>
    <col min="6" max="6" width="6.57421875" style="8" bestFit="1" customWidth="1"/>
    <col min="7" max="8" width="9.421875" style="8" bestFit="1" customWidth="1"/>
    <col min="9" max="9" width="6.28125" style="13" bestFit="1" customWidth="1"/>
    <col min="10" max="10" width="10.8515625" style="2" bestFit="1" customWidth="1"/>
    <col min="11" max="11" width="10.8515625" style="3" bestFit="1" customWidth="1"/>
    <col min="12" max="12" width="8.421875" style="2" bestFit="1" customWidth="1"/>
    <col min="13" max="13" width="8.421875" style="3" bestFit="1" customWidth="1"/>
    <col min="14" max="14" width="10.7109375" style="13" bestFit="1" customWidth="1"/>
    <col min="15" max="15" width="10.421875" style="12" customWidth="1"/>
    <col min="16" max="16384" width="9.7109375" style="3" customWidth="1"/>
  </cols>
  <sheetData>
    <row r="1" spans="1:2" ht="12.75">
      <c r="A1" s="1" t="s">
        <v>42</v>
      </c>
      <c r="B1" s="1" t="s">
        <v>43</v>
      </c>
    </row>
    <row r="2" spans="1:15" ht="12.75">
      <c r="A2" s="1" t="s">
        <v>44</v>
      </c>
      <c r="B2" s="1" t="s">
        <v>6</v>
      </c>
      <c r="C2" s="13" t="s">
        <v>0</v>
      </c>
      <c r="D2" s="10" t="s">
        <v>8</v>
      </c>
      <c r="E2" s="13" t="s">
        <v>15</v>
      </c>
      <c r="F2" s="8" t="s">
        <v>1</v>
      </c>
      <c r="G2" s="8" t="s">
        <v>3</v>
      </c>
      <c r="H2" s="8" t="s">
        <v>3</v>
      </c>
      <c r="I2" s="13" t="s">
        <v>31</v>
      </c>
      <c r="J2" s="2" t="s">
        <v>19</v>
      </c>
      <c r="K2" s="3" t="s">
        <v>19</v>
      </c>
      <c r="L2" s="2" t="s">
        <v>11</v>
      </c>
      <c r="M2" s="3" t="s">
        <v>11</v>
      </c>
      <c r="N2" s="13" t="s">
        <v>45</v>
      </c>
      <c r="O2" s="12" t="s">
        <v>26</v>
      </c>
    </row>
    <row r="3" spans="1:15" ht="12.75">
      <c r="A3" s="1" t="s">
        <v>46</v>
      </c>
      <c r="D3" s="10" t="s">
        <v>5</v>
      </c>
      <c r="E3" s="13" t="s">
        <v>16</v>
      </c>
      <c r="F3" s="8" t="s">
        <v>2</v>
      </c>
      <c r="G3" s="8" t="s">
        <v>8</v>
      </c>
      <c r="H3" s="8" t="s">
        <v>10</v>
      </c>
      <c r="J3" s="2" t="s">
        <v>18</v>
      </c>
      <c r="K3" s="3" t="s">
        <v>20</v>
      </c>
      <c r="L3" s="2" t="s">
        <v>18</v>
      </c>
      <c r="M3" s="3" t="s">
        <v>20</v>
      </c>
      <c r="N3" s="13" t="s">
        <v>20</v>
      </c>
      <c r="O3" s="12" t="s">
        <v>47</v>
      </c>
    </row>
    <row r="4" spans="3:9" ht="12.75">
      <c r="C4" s="13" t="s">
        <v>21</v>
      </c>
      <c r="E4" s="13" t="s">
        <v>22</v>
      </c>
      <c r="F4" s="8" t="s">
        <v>23</v>
      </c>
      <c r="G4" s="8" t="s">
        <v>24</v>
      </c>
      <c r="H4" s="8" t="s">
        <v>27</v>
      </c>
      <c r="I4" s="13" t="s">
        <v>41</v>
      </c>
    </row>
    <row r="5" spans="1:15" ht="12.75">
      <c r="A5" s="9">
        <v>0</v>
      </c>
      <c r="B5" s="9">
        <v>80</v>
      </c>
      <c r="C5" s="13">
        <f>1/B5</f>
        <v>0.0125</v>
      </c>
      <c r="D5" s="13">
        <v>0.06</v>
      </c>
      <c r="E5" s="13">
        <f>0.8660254*C5</f>
        <v>0.0108253175</v>
      </c>
      <c r="F5" s="8">
        <f>0.541266*C5</f>
        <v>0.0067658250000000005</v>
      </c>
      <c r="G5" s="8">
        <f>0.108253*C5</f>
        <v>0.0013531625000000002</v>
      </c>
      <c r="H5" s="8">
        <f>0.216506*C5</f>
        <v>0.0027063250000000003</v>
      </c>
      <c r="I5" s="13">
        <f>0.1443*C5</f>
        <v>0.0018037500000000002</v>
      </c>
      <c r="J5" s="2">
        <v>1.25</v>
      </c>
      <c r="K5" s="3">
        <f>J5*0.03937</f>
        <v>0.049212500000000006</v>
      </c>
      <c r="L5" s="2">
        <v>1.6</v>
      </c>
      <c r="M5" s="3">
        <f>L5*0.03937</f>
        <v>0.062992</v>
      </c>
      <c r="N5" s="13">
        <v>0.15625</v>
      </c>
      <c r="O5" s="12">
        <v>0.15625</v>
      </c>
    </row>
    <row r="6" spans="1:15" ht="12.75">
      <c r="A6" s="9">
        <v>1</v>
      </c>
      <c r="B6" s="9">
        <v>72</v>
      </c>
      <c r="C6" s="13">
        <f>1/B6</f>
        <v>0.013888888888888888</v>
      </c>
      <c r="D6" s="13">
        <v>0.073</v>
      </c>
      <c r="E6" s="13">
        <f aca="true" t="shared" si="0" ref="E6:E28">0.8660254*C6</f>
        <v>0.012028130555555554</v>
      </c>
      <c r="F6" s="8">
        <f aca="true" t="shared" si="1" ref="F6:F28">0.541266*C6</f>
        <v>0.007517583333333334</v>
      </c>
      <c r="G6" s="8">
        <f aca="true" t="shared" si="2" ref="G6:G28">0.108253*C6</f>
        <v>0.0015035138888888889</v>
      </c>
      <c r="H6" s="8">
        <f aca="true" t="shared" si="3" ref="H6:H28">0.216506*C6</f>
        <v>0.0030070277777777777</v>
      </c>
      <c r="I6" s="13">
        <f aca="true" t="shared" si="4" ref="I6:I28">0.1443*C6</f>
        <v>0.0020041666666666667</v>
      </c>
      <c r="J6" s="2">
        <v>1.55</v>
      </c>
      <c r="K6" s="3">
        <f>J6*0.03937</f>
        <v>0.06102350000000001</v>
      </c>
      <c r="L6" s="2">
        <v>1.95</v>
      </c>
      <c r="M6" s="3">
        <f>L6*0.03937</f>
        <v>0.0767715</v>
      </c>
      <c r="N6" s="13">
        <v>0.15625</v>
      </c>
      <c r="O6" s="12">
        <v>0.15625</v>
      </c>
    </row>
    <row r="7" spans="1:15" ht="12.75">
      <c r="A7" s="9">
        <v>2</v>
      </c>
      <c r="B7" s="9">
        <v>64</v>
      </c>
      <c r="C7" s="13">
        <f aca="true" t="shared" si="5" ref="C7:C28">1/B7</f>
        <v>0.015625</v>
      </c>
      <c r="D7" s="13">
        <v>0.086</v>
      </c>
      <c r="E7" s="13">
        <f t="shared" si="0"/>
        <v>0.013531646875</v>
      </c>
      <c r="F7" s="8">
        <f t="shared" si="1"/>
        <v>0.00845728125</v>
      </c>
      <c r="G7" s="8">
        <f t="shared" si="2"/>
        <v>0.001691453125</v>
      </c>
      <c r="H7" s="8">
        <f t="shared" si="3"/>
        <v>0.00338290625</v>
      </c>
      <c r="I7" s="13">
        <f t="shared" si="4"/>
        <v>0.0022546875</v>
      </c>
      <c r="J7" s="2">
        <v>1.9</v>
      </c>
      <c r="K7" s="3">
        <f aca="true" t="shared" si="6" ref="K7:K28">J7*0.03937</f>
        <v>0.074803</v>
      </c>
      <c r="L7" s="2">
        <v>2.3</v>
      </c>
      <c r="M7" s="3">
        <f aca="true" t="shared" si="7" ref="M7:M28">L7*0.03937</f>
        <v>0.09055099999999999</v>
      </c>
      <c r="N7" s="13">
        <v>0.1875</v>
      </c>
      <c r="O7" s="12">
        <v>0.1875</v>
      </c>
    </row>
    <row r="8" spans="1:15" ht="12.75">
      <c r="A8" s="9">
        <v>3</v>
      </c>
      <c r="B8" s="9">
        <v>56</v>
      </c>
      <c r="C8" s="13">
        <f t="shared" si="5"/>
        <v>0.017857142857142856</v>
      </c>
      <c r="D8" s="13">
        <v>0.099</v>
      </c>
      <c r="E8" s="13">
        <f t="shared" si="0"/>
        <v>0.015464739285714284</v>
      </c>
      <c r="F8" s="8">
        <f t="shared" si="1"/>
        <v>0.009665464285714286</v>
      </c>
      <c r="G8" s="8">
        <f t="shared" si="2"/>
        <v>0.0019330892857142856</v>
      </c>
      <c r="H8" s="8">
        <f t="shared" si="3"/>
        <v>0.003866178571428571</v>
      </c>
      <c r="I8" s="13">
        <f t="shared" si="4"/>
        <v>0.002576785714285714</v>
      </c>
      <c r="J8" s="2">
        <v>2.15</v>
      </c>
      <c r="K8" s="3">
        <f t="shared" si="6"/>
        <v>0.0846455</v>
      </c>
      <c r="L8" s="2">
        <v>2.65</v>
      </c>
      <c r="M8" s="3">
        <f t="shared" si="7"/>
        <v>0.1043305</v>
      </c>
      <c r="N8" s="13">
        <v>0.1875</v>
      </c>
      <c r="O8" s="12">
        <v>0.1875</v>
      </c>
    </row>
    <row r="9" spans="1:15" ht="12.75">
      <c r="A9" s="9">
        <v>4</v>
      </c>
      <c r="B9" s="9">
        <v>48</v>
      </c>
      <c r="C9" s="13">
        <f t="shared" si="5"/>
        <v>0.020833333333333332</v>
      </c>
      <c r="D9" s="13">
        <v>0.112</v>
      </c>
      <c r="E9" s="13">
        <f t="shared" si="0"/>
        <v>0.01804219583333333</v>
      </c>
      <c r="F9" s="8">
        <f t="shared" si="1"/>
        <v>0.011276375</v>
      </c>
      <c r="G9" s="8">
        <f t="shared" si="2"/>
        <v>0.002255270833333333</v>
      </c>
      <c r="H9" s="8">
        <f t="shared" si="3"/>
        <v>0.004510541666666666</v>
      </c>
      <c r="I9" s="13">
        <f t="shared" si="4"/>
        <v>0.0030062500000000002</v>
      </c>
      <c r="J9" s="2">
        <v>2.4</v>
      </c>
      <c r="K9" s="3">
        <f t="shared" si="6"/>
        <v>0.094488</v>
      </c>
      <c r="L9" s="2">
        <v>2.95</v>
      </c>
      <c r="M9" s="3">
        <f t="shared" si="7"/>
        <v>0.11614150000000001</v>
      </c>
      <c r="N9" s="13">
        <v>0.25</v>
      </c>
      <c r="O9" s="12">
        <v>0.25</v>
      </c>
    </row>
    <row r="10" spans="1:15" ht="12.75">
      <c r="A10" s="9">
        <v>5</v>
      </c>
      <c r="B10" s="9">
        <v>44</v>
      </c>
      <c r="C10" s="13">
        <f t="shared" si="5"/>
        <v>0.022727272727272728</v>
      </c>
      <c r="D10" s="13">
        <v>0.125</v>
      </c>
      <c r="E10" s="13">
        <f t="shared" si="0"/>
        <v>0.019682395454545455</v>
      </c>
      <c r="F10" s="8">
        <f t="shared" si="1"/>
        <v>0.012301500000000002</v>
      </c>
      <c r="G10" s="8">
        <f t="shared" si="2"/>
        <v>0.0024602954545454546</v>
      </c>
      <c r="H10" s="8">
        <f t="shared" si="3"/>
        <v>0.004920590909090909</v>
      </c>
      <c r="I10" s="13">
        <f t="shared" si="4"/>
        <v>0.0032795454545454547</v>
      </c>
      <c r="J10" s="2">
        <v>2.7</v>
      </c>
      <c r="K10" s="3">
        <f t="shared" si="6"/>
        <v>0.10629900000000002</v>
      </c>
      <c r="L10" s="2">
        <v>3.3</v>
      </c>
      <c r="M10" s="3">
        <f t="shared" si="7"/>
        <v>0.129921</v>
      </c>
      <c r="N10" s="13">
        <v>0.3125</v>
      </c>
      <c r="O10" s="12">
        <v>0.3125</v>
      </c>
    </row>
    <row r="11" spans="1:15" ht="12.75">
      <c r="A11" s="9">
        <v>6</v>
      </c>
      <c r="B11" s="9">
        <v>40</v>
      </c>
      <c r="C11" s="13">
        <f t="shared" si="5"/>
        <v>0.025</v>
      </c>
      <c r="D11" s="13">
        <v>0.138</v>
      </c>
      <c r="E11" s="13">
        <f t="shared" si="0"/>
        <v>0.021650635</v>
      </c>
      <c r="F11" s="8">
        <f t="shared" si="1"/>
        <v>0.013531650000000001</v>
      </c>
      <c r="G11" s="8">
        <f t="shared" si="2"/>
        <v>0.0027063250000000003</v>
      </c>
      <c r="H11" s="8">
        <f t="shared" si="3"/>
        <v>0.005412650000000001</v>
      </c>
      <c r="I11" s="13">
        <f t="shared" si="4"/>
        <v>0.0036075000000000005</v>
      </c>
      <c r="J11" s="2">
        <v>2.95</v>
      </c>
      <c r="K11" s="3">
        <f t="shared" si="6"/>
        <v>0.11614150000000001</v>
      </c>
      <c r="L11" s="2">
        <v>3.6</v>
      </c>
      <c r="M11" s="3">
        <f t="shared" si="7"/>
        <v>0.14173200000000002</v>
      </c>
      <c r="N11" s="13">
        <v>0.3125</v>
      </c>
      <c r="O11" s="12">
        <v>0.3125</v>
      </c>
    </row>
    <row r="12" spans="1:15" ht="12.75">
      <c r="A12" s="9">
        <v>8</v>
      </c>
      <c r="B12" s="9">
        <v>36</v>
      </c>
      <c r="C12" s="13">
        <f t="shared" si="5"/>
        <v>0.027777777777777776</v>
      </c>
      <c r="D12" s="13">
        <v>0.164</v>
      </c>
      <c r="E12" s="13">
        <f t="shared" si="0"/>
        <v>0.02405626111111111</v>
      </c>
      <c r="F12" s="8">
        <f t="shared" si="1"/>
        <v>0.015035166666666667</v>
      </c>
      <c r="G12" s="8">
        <f t="shared" si="2"/>
        <v>0.0030070277777777777</v>
      </c>
      <c r="H12" s="8">
        <f t="shared" si="3"/>
        <v>0.0060140555555555555</v>
      </c>
      <c r="I12" s="13">
        <f t="shared" si="4"/>
        <v>0.004008333333333333</v>
      </c>
      <c r="J12" s="2">
        <v>3.5</v>
      </c>
      <c r="K12" s="3">
        <f t="shared" si="6"/>
        <v>0.137795</v>
      </c>
      <c r="L12" s="2">
        <v>4.3</v>
      </c>
      <c r="M12" s="3">
        <f t="shared" si="7"/>
        <v>0.169291</v>
      </c>
      <c r="N12" s="13">
        <v>0.344</v>
      </c>
      <c r="O12" s="12">
        <v>0.344</v>
      </c>
    </row>
    <row r="13" spans="1:15" ht="12.75">
      <c r="A13" s="9">
        <v>10</v>
      </c>
      <c r="B13" s="9">
        <v>32</v>
      </c>
      <c r="C13" s="13">
        <f t="shared" si="5"/>
        <v>0.03125</v>
      </c>
      <c r="D13" s="13">
        <v>0.19</v>
      </c>
      <c r="E13" s="13">
        <f t="shared" si="0"/>
        <v>0.02706329375</v>
      </c>
      <c r="F13" s="8">
        <f t="shared" si="1"/>
        <v>0.0169145625</v>
      </c>
      <c r="G13" s="8">
        <f t="shared" si="2"/>
        <v>0.00338290625</v>
      </c>
      <c r="H13" s="8">
        <f t="shared" si="3"/>
        <v>0.0067658125</v>
      </c>
      <c r="I13" s="13">
        <f t="shared" si="4"/>
        <v>0.004509375</v>
      </c>
      <c r="J13" s="2">
        <v>4.1</v>
      </c>
      <c r="K13" s="3">
        <f t="shared" si="6"/>
        <v>0.161417</v>
      </c>
      <c r="L13" s="2">
        <v>4.9</v>
      </c>
      <c r="M13" s="3">
        <f t="shared" si="7"/>
        <v>0.19291300000000003</v>
      </c>
      <c r="N13" s="13">
        <v>0.375</v>
      </c>
      <c r="O13" s="12">
        <v>0.375</v>
      </c>
    </row>
    <row r="14" spans="1:15" ht="12.75">
      <c r="A14" s="9">
        <v>12</v>
      </c>
      <c r="B14" s="9">
        <v>28</v>
      </c>
      <c r="C14" s="13">
        <f t="shared" si="5"/>
        <v>0.03571428571428571</v>
      </c>
      <c r="D14" s="13">
        <v>0.216</v>
      </c>
      <c r="E14" s="13">
        <f t="shared" si="0"/>
        <v>0.030929478571428567</v>
      </c>
      <c r="F14" s="8">
        <f t="shared" si="1"/>
        <v>0.019330928571428572</v>
      </c>
      <c r="G14" s="8">
        <f t="shared" si="2"/>
        <v>0.003866178571428571</v>
      </c>
      <c r="H14" s="8">
        <f t="shared" si="3"/>
        <v>0.007732357142857142</v>
      </c>
      <c r="I14" s="13">
        <f t="shared" si="4"/>
        <v>0.005153571428571428</v>
      </c>
      <c r="J14" s="2">
        <v>4.7</v>
      </c>
      <c r="K14" s="3">
        <f t="shared" si="6"/>
        <v>0.185039</v>
      </c>
      <c r="L14" s="2">
        <v>5.6</v>
      </c>
      <c r="M14" s="3">
        <f t="shared" si="7"/>
        <v>0.220472</v>
      </c>
      <c r="N14" s="13">
        <v>0.4375</v>
      </c>
      <c r="O14" s="12">
        <v>0.4375</v>
      </c>
    </row>
    <row r="15" spans="1:15" ht="12.75">
      <c r="A15" s="12">
        <v>0.25</v>
      </c>
      <c r="B15" s="9">
        <v>28</v>
      </c>
      <c r="C15" s="13">
        <f t="shared" si="5"/>
        <v>0.03571428571428571</v>
      </c>
      <c r="D15" s="13">
        <v>0.25</v>
      </c>
      <c r="E15" s="13">
        <f t="shared" si="0"/>
        <v>0.030929478571428567</v>
      </c>
      <c r="F15" s="8">
        <f t="shared" si="1"/>
        <v>0.019330928571428572</v>
      </c>
      <c r="G15" s="8">
        <f t="shared" si="2"/>
        <v>0.003866178571428571</v>
      </c>
      <c r="H15" s="8">
        <f t="shared" si="3"/>
        <v>0.007732357142857142</v>
      </c>
      <c r="I15" s="13">
        <f t="shared" si="4"/>
        <v>0.005153571428571428</v>
      </c>
      <c r="J15" s="2">
        <v>5.5</v>
      </c>
      <c r="K15" s="3">
        <f t="shared" si="6"/>
        <v>0.216535</v>
      </c>
      <c r="L15" s="2">
        <v>6.5</v>
      </c>
      <c r="M15" s="3">
        <f t="shared" si="7"/>
        <v>0.255905</v>
      </c>
      <c r="N15" s="13">
        <v>0.4375</v>
      </c>
      <c r="O15" s="12">
        <v>0.4375</v>
      </c>
    </row>
    <row r="16" spans="1:15" ht="12.75">
      <c r="A16" s="12">
        <v>0.3125</v>
      </c>
      <c r="B16" s="9">
        <v>24</v>
      </c>
      <c r="C16" s="13">
        <f t="shared" si="5"/>
        <v>0.041666666666666664</v>
      </c>
      <c r="D16" s="13">
        <v>0.3125</v>
      </c>
      <c r="E16" s="13">
        <f t="shared" si="0"/>
        <v>0.03608439166666666</v>
      </c>
      <c r="F16" s="8">
        <f t="shared" si="1"/>
        <v>0.02255275</v>
      </c>
      <c r="G16" s="8">
        <f t="shared" si="2"/>
        <v>0.004510541666666666</v>
      </c>
      <c r="H16" s="8">
        <f t="shared" si="3"/>
        <v>0.009021083333333332</v>
      </c>
      <c r="I16" s="13">
        <f t="shared" si="4"/>
        <v>0.0060125000000000005</v>
      </c>
      <c r="J16" s="2">
        <v>6.9</v>
      </c>
      <c r="K16" s="3">
        <f t="shared" si="6"/>
        <v>0.27165300000000003</v>
      </c>
      <c r="L16" s="2">
        <v>8.1</v>
      </c>
      <c r="M16" s="3">
        <f t="shared" si="7"/>
        <v>0.318897</v>
      </c>
      <c r="N16" s="13">
        <v>0.5</v>
      </c>
      <c r="O16" s="12">
        <v>0.5</v>
      </c>
    </row>
    <row r="17" spans="1:15" ht="12.75">
      <c r="A17" s="12">
        <v>0.375</v>
      </c>
      <c r="B17" s="9">
        <v>24</v>
      </c>
      <c r="C17" s="13">
        <f t="shared" si="5"/>
        <v>0.041666666666666664</v>
      </c>
      <c r="D17" s="13">
        <v>0.375</v>
      </c>
      <c r="E17" s="13">
        <f t="shared" si="0"/>
        <v>0.03608439166666666</v>
      </c>
      <c r="F17" s="8">
        <f t="shared" si="1"/>
        <v>0.02255275</v>
      </c>
      <c r="G17" s="8">
        <f t="shared" si="2"/>
        <v>0.004510541666666666</v>
      </c>
      <c r="H17" s="8">
        <f t="shared" si="3"/>
        <v>0.009021083333333332</v>
      </c>
      <c r="I17" s="13">
        <f t="shared" si="4"/>
        <v>0.0060125000000000005</v>
      </c>
      <c r="J17" s="2">
        <v>8.5</v>
      </c>
      <c r="K17" s="3">
        <f t="shared" si="6"/>
        <v>0.334645</v>
      </c>
      <c r="L17" s="2">
        <v>9.7</v>
      </c>
      <c r="M17" s="3">
        <f t="shared" si="7"/>
        <v>0.381889</v>
      </c>
      <c r="N17" s="13">
        <v>0.5625</v>
      </c>
      <c r="O17" s="12">
        <v>0.5625</v>
      </c>
    </row>
    <row r="18" spans="1:15" ht="12.75">
      <c r="A18" s="12">
        <v>0.4375</v>
      </c>
      <c r="B18" s="9">
        <v>20</v>
      </c>
      <c r="C18" s="13">
        <f t="shared" si="5"/>
        <v>0.05</v>
      </c>
      <c r="D18" s="13">
        <v>0.4375</v>
      </c>
      <c r="E18" s="13">
        <f t="shared" si="0"/>
        <v>0.04330127</v>
      </c>
      <c r="F18" s="8">
        <f t="shared" si="1"/>
        <v>0.027063300000000002</v>
      </c>
      <c r="G18" s="8">
        <f t="shared" si="2"/>
        <v>0.005412650000000001</v>
      </c>
      <c r="H18" s="8">
        <f t="shared" si="3"/>
        <v>0.010825300000000001</v>
      </c>
      <c r="I18" s="13">
        <f t="shared" si="4"/>
        <v>0.007215000000000001</v>
      </c>
      <c r="J18" s="2">
        <v>9.9</v>
      </c>
      <c r="K18" s="3">
        <f t="shared" si="6"/>
        <v>0.389763</v>
      </c>
      <c r="L18" s="2">
        <v>11.3</v>
      </c>
      <c r="M18" s="3">
        <f t="shared" si="7"/>
        <v>0.444881</v>
      </c>
      <c r="N18" s="13">
        <v>0.625</v>
      </c>
      <c r="O18" s="12">
        <v>0.625</v>
      </c>
    </row>
    <row r="19" spans="1:15" ht="12.75">
      <c r="A19" s="12">
        <v>0.5</v>
      </c>
      <c r="B19" s="9">
        <v>20</v>
      </c>
      <c r="C19" s="13">
        <f t="shared" si="5"/>
        <v>0.05</v>
      </c>
      <c r="D19" s="13">
        <v>0.5</v>
      </c>
      <c r="E19" s="13">
        <f t="shared" si="0"/>
        <v>0.04330127</v>
      </c>
      <c r="F19" s="8">
        <f t="shared" si="1"/>
        <v>0.027063300000000002</v>
      </c>
      <c r="G19" s="8">
        <f t="shared" si="2"/>
        <v>0.005412650000000001</v>
      </c>
      <c r="H19" s="8">
        <f t="shared" si="3"/>
        <v>0.010825300000000001</v>
      </c>
      <c r="I19" s="13">
        <f t="shared" si="4"/>
        <v>0.007215000000000001</v>
      </c>
      <c r="J19" s="2">
        <v>11.5</v>
      </c>
      <c r="K19" s="3">
        <f t="shared" si="6"/>
        <v>0.452755</v>
      </c>
      <c r="L19" s="2">
        <v>13</v>
      </c>
      <c r="M19" s="3">
        <f t="shared" si="7"/>
        <v>0.51181</v>
      </c>
      <c r="N19" s="13">
        <v>0.75</v>
      </c>
      <c r="O19" s="12">
        <v>0.75</v>
      </c>
    </row>
    <row r="20" spans="1:15" ht="12.75">
      <c r="A20" s="12">
        <v>0.5625</v>
      </c>
      <c r="B20" s="9">
        <v>18</v>
      </c>
      <c r="C20" s="13">
        <f t="shared" si="5"/>
        <v>0.05555555555555555</v>
      </c>
      <c r="D20" s="13">
        <v>0.5625</v>
      </c>
      <c r="E20" s="13">
        <f t="shared" si="0"/>
        <v>0.04811252222222222</v>
      </c>
      <c r="F20" s="8">
        <f t="shared" si="1"/>
        <v>0.030070333333333334</v>
      </c>
      <c r="G20" s="8">
        <f t="shared" si="2"/>
        <v>0.0060140555555555555</v>
      </c>
      <c r="H20" s="8">
        <f t="shared" si="3"/>
        <v>0.012028111111111111</v>
      </c>
      <c r="I20" s="13">
        <f t="shared" si="4"/>
        <v>0.008016666666666667</v>
      </c>
      <c r="J20" s="2">
        <v>12.9</v>
      </c>
      <c r="K20" s="3">
        <f t="shared" si="6"/>
        <v>0.507873</v>
      </c>
      <c r="L20" s="2">
        <v>14.5</v>
      </c>
      <c r="M20" s="3">
        <f t="shared" si="7"/>
        <v>0.5708650000000001</v>
      </c>
      <c r="N20" s="13">
        <v>0.8125</v>
      </c>
      <c r="O20" s="12">
        <v>0.8125</v>
      </c>
    </row>
    <row r="21" spans="1:15" ht="12.75">
      <c r="A21" s="12">
        <v>0.625</v>
      </c>
      <c r="B21" s="9">
        <v>18</v>
      </c>
      <c r="C21" s="13">
        <f t="shared" si="5"/>
        <v>0.05555555555555555</v>
      </c>
      <c r="D21" s="13">
        <v>0.625</v>
      </c>
      <c r="E21" s="13">
        <f t="shared" si="0"/>
        <v>0.04811252222222222</v>
      </c>
      <c r="F21" s="8">
        <f t="shared" si="1"/>
        <v>0.030070333333333334</v>
      </c>
      <c r="G21" s="8">
        <f t="shared" si="2"/>
        <v>0.0060140555555555555</v>
      </c>
      <c r="H21" s="8">
        <f t="shared" si="3"/>
        <v>0.012028111111111111</v>
      </c>
      <c r="I21" s="13">
        <f t="shared" si="4"/>
        <v>0.008016666666666667</v>
      </c>
      <c r="J21" s="2">
        <v>14.5</v>
      </c>
      <c r="K21" s="3">
        <f t="shared" si="6"/>
        <v>0.5708650000000001</v>
      </c>
      <c r="L21" s="2">
        <v>16.25</v>
      </c>
      <c r="M21" s="3">
        <f t="shared" si="7"/>
        <v>0.6397625</v>
      </c>
      <c r="N21" s="13">
        <v>0.9375</v>
      </c>
      <c r="O21" s="12">
        <v>0.9375</v>
      </c>
    </row>
    <row r="22" spans="1:15" ht="12.75">
      <c r="A22" s="12">
        <v>0.75</v>
      </c>
      <c r="B22" s="9">
        <v>16</v>
      </c>
      <c r="C22" s="13">
        <f t="shared" si="5"/>
        <v>0.0625</v>
      </c>
      <c r="D22" s="13">
        <v>0.75</v>
      </c>
      <c r="E22" s="13">
        <f t="shared" si="0"/>
        <v>0.0541265875</v>
      </c>
      <c r="F22" s="8">
        <f t="shared" si="1"/>
        <v>0.033829125</v>
      </c>
      <c r="G22" s="8">
        <f t="shared" si="2"/>
        <v>0.0067658125</v>
      </c>
      <c r="H22" s="8">
        <f t="shared" si="3"/>
        <v>0.013531625</v>
      </c>
      <c r="I22" s="13">
        <f t="shared" si="4"/>
        <v>0.00901875</v>
      </c>
      <c r="J22" s="2">
        <v>17.5</v>
      </c>
      <c r="K22" s="3">
        <f t="shared" si="6"/>
        <v>0.688975</v>
      </c>
      <c r="L22" s="2">
        <v>19.25</v>
      </c>
      <c r="M22" s="3">
        <f t="shared" si="7"/>
        <v>0.7578725000000001</v>
      </c>
      <c r="N22" s="13">
        <v>1.125</v>
      </c>
      <c r="O22" s="12">
        <v>1.125</v>
      </c>
    </row>
    <row r="23" spans="1:15" ht="12.75">
      <c r="A23" s="12">
        <v>0.875</v>
      </c>
      <c r="B23" s="9">
        <v>14</v>
      </c>
      <c r="C23" s="13">
        <f t="shared" si="5"/>
        <v>0.07142857142857142</v>
      </c>
      <c r="D23" s="13">
        <v>0.875</v>
      </c>
      <c r="E23" s="13">
        <f t="shared" si="0"/>
        <v>0.061858957142857135</v>
      </c>
      <c r="F23" s="8">
        <f t="shared" si="1"/>
        <v>0.038661857142857144</v>
      </c>
      <c r="G23" s="8">
        <f t="shared" si="2"/>
        <v>0.007732357142857142</v>
      </c>
      <c r="H23" s="8">
        <f t="shared" si="3"/>
        <v>0.015464714285714285</v>
      </c>
      <c r="I23" s="13">
        <f t="shared" si="4"/>
        <v>0.010307142857142857</v>
      </c>
      <c r="J23" s="2">
        <v>20.4</v>
      </c>
      <c r="K23" s="3">
        <f t="shared" si="6"/>
        <v>0.803148</v>
      </c>
      <c r="L23" s="2">
        <v>22.5</v>
      </c>
      <c r="M23" s="3">
        <f t="shared" si="7"/>
        <v>0.8858250000000001</v>
      </c>
      <c r="N23" s="13">
        <v>1.3125</v>
      </c>
      <c r="O23" s="12">
        <v>1.3125</v>
      </c>
    </row>
    <row r="24" spans="1:15" ht="12.75">
      <c r="A24" s="12">
        <v>1</v>
      </c>
      <c r="B24" s="9">
        <v>12</v>
      </c>
      <c r="C24" s="13">
        <f t="shared" si="5"/>
        <v>0.08333333333333333</v>
      </c>
      <c r="D24" s="13">
        <v>1</v>
      </c>
      <c r="E24" s="13">
        <f t="shared" si="0"/>
        <v>0.07216878333333332</v>
      </c>
      <c r="F24" s="8">
        <f t="shared" si="1"/>
        <v>0.0451055</v>
      </c>
      <c r="G24" s="8">
        <f t="shared" si="2"/>
        <v>0.009021083333333332</v>
      </c>
      <c r="H24" s="8">
        <f t="shared" si="3"/>
        <v>0.018042166666666665</v>
      </c>
      <c r="I24" s="13">
        <f t="shared" si="4"/>
        <v>0.012025000000000001</v>
      </c>
      <c r="J24" s="2">
        <v>23.25</v>
      </c>
      <c r="K24" s="3">
        <f t="shared" si="6"/>
        <v>0.9153525</v>
      </c>
      <c r="L24" s="2">
        <v>25.75</v>
      </c>
      <c r="M24" s="3">
        <f t="shared" si="7"/>
        <v>1.0137775</v>
      </c>
      <c r="N24" s="13">
        <v>1.5</v>
      </c>
      <c r="O24" s="12">
        <v>1.5</v>
      </c>
    </row>
    <row r="25" spans="1:15" ht="12.75">
      <c r="A25" s="12">
        <v>1.125</v>
      </c>
      <c r="B25" s="9">
        <v>12</v>
      </c>
      <c r="C25" s="13">
        <f t="shared" si="5"/>
        <v>0.08333333333333333</v>
      </c>
      <c r="D25" s="13">
        <v>1.125</v>
      </c>
      <c r="E25" s="13">
        <f t="shared" si="0"/>
        <v>0.07216878333333332</v>
      </c>
      <c r="F25" s="8">
        <f t="shared" si="1"/>
        <v>0.0451055</v>
      </c>
      <c r="G25" s="8">
        <f t="shared" si="2"/>
        <v>0.009021083333333332</v>
      </c>
      <c r="H25" s="8">
        <f t="shared" si="3"/>
        <v>0.018042166666666665</v>
      </c>
      <c r="I25" s="13">
        <f t="shared" si="4"/>
        <v>0.012025000000000001</v>
      </c>
      <c r="J25" s="2">
        <v>26.5</v>
      </c>
      <c r="K25" s="3">
        <f t="shared" si="6"/>
        <v>1.0433050000000001</v>
      </c>
      <c r="L25" s="2">
        <v>29</v>
      </c>
      <c r="M25" s="3">
        <f t="shared" si="7"/>
        <v>1.1417300000000001</v>
      </c>
      <c r="N25" s="13">
        <v>1.6875</v>
      </c>
      <c r="O25" s="12">
        <v>1.6875</v>
      </c>
    </row>
    <row r="26" spans="1:15" ht="12.75">
      <c r="A26" s="12">
        <v>1.25</v>
      </c>
      <c r="B26" s="9">
        <v>12</v>
      </c>
      <c r="C26" s="13">
        <f t="shared" si="5"/>
        <v>0.08333333333333333</v>
      </c>
      <c r="D26" s="13">
        <v>1.25</v>
      </c>
      <c r="E26" s="13">
        <f t="shared" si="0"/>
        <v>0.07216878333333332</v>
      </c>
      <c r="F26" s="8">
        <f t="shared" si="1"/>
        <v>0.0451055</v>
      </c>
      <c r="G26" s="8">
        <f t="shared" si="2"/>
        <v>0.009021083333333332</v>
      </c>
      <c r="H26" s="8">
        <f t="shared" si="3"/>
        <v>0.018042166666666665</v>
      </c>
      <c r="I26" s="13">
        <f t="shared" si="4"/>
        <v>0.012025000000000001</v>
      </c>
      <c r="J26" s="2">
        <v>29.5</v>
      </c>
      <c r="K26" s="3">
        <f t="shared" si="6"/>
        <v>1.161415</v>
      </c>
      <c r="L26" s="2">
        <v>32</v>
      </c>
      <c r="M26" s="3">
        <f t="shared" si="7"/>
        <v>1.25984</v>
      </c>
      <c r="N26" s="13">
        <v>1.875</v>
      </c>
      <c r="O26" s="12">
        <v>1.875</v>
      </c>
    </row>
    <row r="27" spans="1:15" ht="12.75">
      <c r="A27" s="12">
        <v>1.375</v>
      </c>
      <c r="B27" s="9">
        <v>12</v>
      </c>
      <c r="C27" s="13">
        <f t="shared" si="5"/>
        <v>0.08333333333333333</v>
      </c>
      <c r="D27" s="13">
        <v>1.375</v>
      </c>
      <c r="E27" s="13">
        <f t="shared" si="0"/>
        <v>0.07216878333333332</v>
      </c>
      <c r="F27" s="8">
        <f t="shared" si="1"/>
        <v>0.0451055</v>
      </c>
      <c r="G27" s="8">
        <f t="shared" si="2"/>
        <v>0.009021083333333332</v>
      </c>
      <c r="H27" s="8">
        <f t="shared" si="3"/>
        <v>0.018042166666666665</v>
      </c>
      <c r="I27" s="13">
        <f t="shared" si="4"/>
        <v>0.012025000000000001</v>
      </c>
      <c r="J27" s="2">
        <v>32.75</v>
      </c>
      <c r="K27" s="3">
        <f t="shared" si="6"/>
        <v>1.2893675</v>
      </c>
      <c r="L27" s="2">
        <v>35.5</v>
      </c>
      <c r="M27" s="3">
        <f t="shared" si="7"/>
        <v>1.3976350000000002</v>
      </c>
      <c r="N27" s="13">
        <v>2.0625</v>
      </c>
      <c r="O27" s="12">
        <v>2.0625</v>
      </c>
    </row>
    <row r="28" spans="1:15" ht="12.75">
      <c r="A28" s="12">
        <v>1.5</v>
      </c>
      <c r="B28" s="9">
        <v>12</v>
      </c>
      <c r="C28" s="13">
        <f t="shared" si="5"/>
        <v>0.08333333333333333</v>
      </c>
      <c r="D28" s="13">
        <v>1.5</v>
      </c>
      <c r="E28" s="13">
        <f t="shared" si="0"/>
        <v>0.07216878333333332</v>
      </c>
      <c r="F28" s="8">
        <f t="shared" si="1"/>
        <v>0.0451055</v>
      </c>
      <c r="G28" s="8">
        <f t="shared" si="2"/>
        <v>0.009021083333333332</v>
      </c>
      <c r="H28" s="8">
        <f t="shared" si="3"/>
        <v>0.018042166666666665</v>
      </c>
      <c r="I28" s="13">
        <f t="shared" si="4"/>
        <v>0.012025000000000001</v>
      </c>
      <c r="J28" s="2">
        <v>36</v>
      </c>
      <c r="K28" s="3">
        <f t="shared" si="6"/>
        <v>1.4173200000000001</v>
      </c>
      <c r="L28" s="2">
        <v>38.5</v>
      </c>
      <c r="M28" s="3">
        <f t="shared" si="7"/>
        <v>1.5157450000000001</v>
      </c>
      <c r="N28" s="13">
        <v>2.25</v>
      </c>
      <c r="O28" s="12">
        <v>2.25</v>
      </c>
    </row>
  </sheetData>
  <sheetProtection sheet="1" objects="1" scenarios="1"/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D33" sqref="D33"/>
    </sheetView>
  </sheetViews>
  <sheetFormatPr defaultColWidth="9.140625" defaultRowHeight="12.75"/>
  <cols>
    <col min="1" max="1" width="8.140625" style="8" bestFit="1" customWidth="1"/>
    <col min="2" max="2" width="9.28125" style="9" bestFit="1" customWidth="1"/>
    <col min="3" max="3" width="6.421875" style="10" bestFit="1" customWidth="1"/>
    <col min="4" max="4" width="9.140625" style="10" bestFit="1" customWidth="1"/>
    <col min="5" max="5" width="6.421875" style="10" bestFit="1" customWidth="1"/>
    <col min="6" max="6" width="8.8515625" style="10" bestFit="1" customWidth="1"/>
    <col min="7" max="8" width="10.57421875" style="10" bestFit="1" customWidth="1"/>
    <col min="9" max="9" width="8.57421875" style="10" bestFit="1" customWidth="1"/>
    <col min="10" max="10" width="7.57421875" style="10" bestFit="1" customWidth="1"/>
    <col min="11" max="11" width="11.00390625" style="2" bestFit="1" customWidth="1"/>
    <col min="12" max="12" width="9.28125" style="3" bestFit="1" customWidth="1"/>
    <col min="13" max="13" width="9.28125" style="2" bestFit="1" customWidth="1"/>
    <col min="14" max="14" width="11.00390625" style="3" bestFit="1" customWidth="1"/>
    <col min="15" max="16384" width="9.7109375" style="10" customWidth="1"/>
  </cols>
  <sheetData>
    <row r="1" spans="1:2" ht="12.75">
      <c r="A1" s="8" t="s">
        <v>28</v>
      </c>
      <c r="B1" s="9" t="s">
        <v>29</v>
      </c>
    </row>
    <row r="2" spans="1:14" ht="12.75">
      <c r="A2" s="8" t="s">
        <v>8</v>
      </c>
      <c r="B2" s="9" t="s">
        <v>6</v>
      </c>
      <c r="C2" s="10" t="s">
        <v>0</v>
      </c>
      <c r="D2" s="10" t="s">
        <v>15</v>
      </c>
      <c r="E2" s="10" t="s">
        <v>1</v>
      </c>
      <c r="F2" s="10" t="s">
        <v>30</v>
      </c>
      <c r="G2" s="10" t="s">
        <v>3</v>
      </c>
      <c r="H2" s="10" t="s">
        <v>31</v>
      </c>
      <c r="I2" s="10" t="s">
        <v>4</v>
      </c>
      <c r="J2" s="10" t="s">
        <v>32</v>
      </c>
      <c r="K2" s="2" t="s">
        <v>17</v>
      </c>
      <c r="L2" s="3" t="s">
        <v>11</v>
      </c>
      <c r="M2" s="2" t="s">
        <v>11</v>
      </c>
      <c r="N2" s="3" t="s">
        <v>26</v>
      </c>
    </row>
    <row r="3" spans="1:14" ht="12.75">
      <c r="A3" s="8" t="s">
        <v>7</v>
      </c>
      <c r="D3" s="10" t="s">
        <v>33</v>
      </c>
      <c r="E3" s="10" t="s">
        <v>2</v>
      </c>
      <c r="F3" s="10" t="s">
        <v>34</v>
      </c>
      <c r="G3" s="10" t="s">
        <v>35</v>
      </c>
      <c r="H3" s="10" t="s">
        <v>35</v>
      </c>
      <c r="I3" s="10" t="s">
        <v>5</v>
      </c>
      <c r="J3" s="10" t="s">
        <v>36</v>
      </c>
      <c r="K3" s="2" t="s">
        <v>37</v>
      </c>
      <c r="L3" s="3" t="s">
        <v>20</v>
      </c>
      <c r="M3" s="2" t="s">
        <v>18</v>
      </c>
      <c r="N3" s="3" t="s">
        <v>20</v>
      </c>
    </row>
    <row r="4" spans="3:10" ht="12.75">
      <c r="C4" s="10" t="s">
        <v>21</v>
      </c>
      <c r="D4" s="10" t="s">
        <v>38</v>
      </c>
      <c r="E4" s="10" t="s">
        <v>23</v>
      </c>
      <c r="F4" s="10" t="s">
        <v>39</v>
      </c>
      <c r="G4" s="10" t="s">
        <v>40</v>
      </c>
      <c r="H4" s="10" t="s">
        <v>41</v>
      </c>
      <c r="I4" s="10" t="s">
        <v>25</v>
      </c>
      <c r="J4" s="11">
        <v>80</v>
      </c>
    </row>
    <row r="5" spans="1:13" ht="12.75">
      <c r="A5" s="12">
        <v>0.0625</v>
      </c>
      <c r="B5" s="9">
        <v>60</v>
      </c>
      <c r="C5" s="13">
        <f>1/B5</f>
        <v>0.016666666666666666</v>
      </c>
      <c r="D5" s="13">
        <f>0.960491*C5</f>
        <v>0.016008183333333332</v>
      </c>
      <c r="E5" s="13">
        <f>0.640327*C5</f>
        <v>0.010672116666666667</v>
      </c>
      <c r="F5" s="13">
        <f>0.073917*C5</f>
        <v>0.0012319499999999999</v>
      </c>
      <c r="G5" s="13">
        <f>0.160083*C5</f>
        <v>0.00266805</v>
      </c>
      <c r="H5" s="13">
        <f>0.137329*C5</f>
        <v>0.0022888166666666667</v>
      </c>
      <c r="I5" s="13">
        <f>A5-E5</f>
        <v>0.05182788333333333</v>
      </c>
      <c r="J5" s="13">
        <f>SUM(A5-(2*E5*J4/100))</f>
        <v>0.045424613333333336</v>
      </c>
      <c r="K5" s="2">
        <f>J5*25.4</f>
        <v>1.1537851786666666</v>
      </c>
      <c r="L5" s="3">
        <v>0.0649605</v>
      </c>
      <c r="M5" s="2">
        <v>1.65</v>
      </c>
    </row>
    <row r="6" spans="1:13" ht="12.75">
      <c r="A6" s="12">
        <v>0.09375</v>
      </c>
      <c r="B6" s="9">
        <v>48</v>
      </c>
      <c r="C6" s="13">
        <f aca="true" t="shared" si="0" ref="C6:C31">1/B6</f>
        <v>0.020833333333333332</v>
      </c>
      <c r="D6" s="13">
        <f aca="true" t="shared" si="1" ref="D6:D31">0.960491*C6</f>
        <v>0.020010229166666664</v>
      </c>
      <c r="E6" s="13">
        <f aca="true" t="shared" si="2" ref="E6:E31">0.640327*C6</f>
        <v>0.013340145833333332</v>
      </c>
      <c r="F6" s="13">
        <f aca="true" t="shared" si="3" ref="F6:F31">0.073917*C6</f>
        <v>0.0015399374999999999</v>
      </c>
      <c r="G6" s="13">
        <f aca="true" t="shared" si="4" ref="G6:G31">0.160083*C6</f>
        <v>0.0033350625</v>
      </c>
      <c r="H6" s="13">
        <f aca="true" t="shared" si="5" ref="H6:H31">0.137329*C6</f>
        <v>0.0028610208333333335</v>
      </c>
      <c r="I6" s="13">
        <f aca="true" t="shared" si="6" ref="I6:I31">A6-E6</f>
        <v>0.08040985416666667</v>
      </c>
      <c r="J6" s="13">
        <f>SUM(A6-(2*E6*J4/100))</f>
        <v>0.07240576666666666</v>
      </c>
      <c r="K6" s="2">
        <f aca="true" t="shared" si="7" ref="K6:K31">J6*25.4</f>
        <v>1.839106473333333</v>
      </c>
      <c r="L6" s="3">
        <v>0.09842500000000001</v>
      </c>
      <c r="M6" s="2">
        <v>2.5</v>
      </c>
    </row>
    <row r="7" spans="1:14" s="13" customFormat="1" ht="12.75">
      <c r="A7" s="12">
        <v>0.125</v>
      </c>
      <c r="B7" s="9">
        <v>40</v>
      </c>
      <c r="C7" s="13">
        <f t="shared" si="0"/>
        <v>0.025</v>
      </c>
      <c r="D7" s="13">
        <f t="shared" si="1"/>
        <v>0.024012275</v>
      </c>
      <c r="E7" s="13">
        <f t="shared" si="2"/>
        <v>0.016008175</v>
      </c>
      <c r="F7" s="13">
        <f t="shared" si="3"/>
        <v>0.001847925</v>
      </c>
      <c r="G7" s="13">
        <f t="shared" si="4"/>
        <v>0.004002075</v>
      </c>
      <c r="H7" s="13">
        <f t="shared" si="5"/>
        <v>0.0034332250000000003</v>
      </c>
      <c r="I7" s="13">
        <f t="shared" si="6"/>
        <v>0.108991825</v>
      </c>
      <c r="J7" s="13">
        <f>SUM(A7-(2*E7*J4/100))</f>
        <v>0.09938692</v>
      </c>
      <c r="K7" s="2">
        <f t="shared" si="7"/>
        <v>2.524427768</v>
      </c>
      <c r="L7" s="3">
        <v>0.129921</v>
      </c>
      <c r="M7" s="2">
        <v>3.3</v>
      </c>
      <c r="N7" s="3"/>
    </row>
    <row r="8" spans="1:14" s="13" customFormat="1" ht="12.75">
      <c r="A8" s="12">
        <v>0.15625</v>
      </c>
      <c r="B8" s="9">
        <v>32</v>
      </c>
      <c r="C8" s="13">
        <f t="shared" si="0"/>
        <v>0.03125</v>
      </c>
      <c r="D8" s="13">
        <f t="shared" si="1"/>
        <v>0.03001534375</v>
      </c>
      <c r="E8" s="13">
        <f t="shared" si="2"/>
        <v>0.02001021875</v>
      </c>
      <c r="F8" s="13">
        <f t="shared" si="3"/>
        <v>0.00230990625</v>
      </c>
      <c r="G8" s="13">
        <f t="shared" si="4"/>
        <v>0.00500259375</v>
      </c>
      <c r="H8" s="13">
        <f t="shared" si="5"/>
        <v>0.00429153125</v>
      </c>
      <c r="I8" s="13">
        <f t="shared" si="6"/>
        <v>0.13623978125</v>
      </c>
      <c r="J8" s="13">
        <f>SUM(A8-(2*E8*J4/100))</f>
        <v>0.12423365</v>
      </c>
      <c r="K8" s="2">
        <f t="shared" si="7"/>
        <v>3.15553471</v>
      </c>
      <c r="L8" s="3">
        <v>0.161417</v>
      </c>
      <c r="M8" s="2">
        <v>4.1</v>
      </c>
      <c r="N8" s="3"/>
    </row>
    <row r="9" spans="1:14" s="13" customFormat="1" ht="12.75">
      <c r="A9" s="12">
        <v>0.1875</v>
      </c>
      <c r="B9" s="9">
        <v>24</v>
      </c>
      <c r="C9" s="13">
        <f t="shared" si="0"/>
        <v>0.041666666666666664</v>
      </c>
      <c r="D9" s="13">
        <f t="shared" si="1"/>
        <v>0.04002045833333333</v>
      </c>
      <c r="E9" s="13">
        <f t="shared" si="2"/>
        <v>0.026680291666666665</v>
      </c>
      <c r="F9" s="13">
        <f t="shared" si="3"/>
        <v>0.0030798749999999997</v>
      </c>
      <c r="G9" s="13">
        <f t="shared" si="4"/>
        <v>0.006670125</v>
      </c>
      <c r="H9" s="13">
        <f t="shared" si="5"/>
        <v>0.005722041666666667</v>
      </c>
      <c r="I9" s="13">
        <f t="shared" si="6"/>
        <v>0.16081970833333334</v>
      </c>
      <c r="J9" s="13">
        <f>SUM(A9-(2*E9*J4/100))</f>
        <v>0.14481153333333333</v>
      </c>
      <c r="K9" s="2">
        <f t="shared" si="7"/>
        <v>3.678212946666666</v>
      </c>
      <c r="L9" s="3">
        <v>0.19291300000000003</v>
      </c>
      <c r="M9" s="2">
        <v>4.9</v>
      </c>
      <c r="N9" s="3">
        <v>0.34</v>
      </c>
    </row>
    <row r="10" spans="1:14" ht="12.75">
      <c r="A10" s="12">
        <v>0.21875</v>
      </c>
      <c r="B10" s="9">
        <v>24</v>
      </c>
      <c r="C10" s="13">
        <f t="shared" si="0"/>
        <v>0.041666666666666664</v>
      </c>
      <c r="D10" s="13">
        <f t="shared" si="1"/>
        <v>0.04002045833333333</v>
      </c>
      <c r="E10" s="13">
        <f t="shared" si="2"/>
        <v>0.026680291666666665</v>
      </c>
      <c r="F10" s="13">
        <f t="shared" si="3"/>
        <v>0.0030798749999999997</v>
      </c>
      <c r="G10" s="13">
        <f t="shared" si="4"/>
        <v>0.006670125</v>
      </c>
      <c r="H10" s="13">
        <f t="shared" si="5"/>
        <v>0.005722041666666667</v>
      </c>
      <c r="I10" s="13">
        <f t="shared" si="6"/>
        <v>0.19206970833333334</v>
      </c>
      <c r="J10" s="13">
        <f>SUM(A10-(2*E10*J4/100))</f>
        <v>0.17606153333333333</v>
      </c>
      <c r="K10" s="2">
        <f t="shared" si="7"/>
        <v>4.471962946666666</v>
      </c>
      <c r="L10" s="3">
        <v>0.22440900000000003</v>
      </c>
      <c r="M10" s="2">
        <v>5.7</v>
      </c>
      <c r="N10" s="3">
        <v>0.413</v>
      </c>
    </row>
    <row r="11" spans="1:14" s="13" customFormat="1" ht="12.75">
      <c r="A11" s="12">
        <v>0.25</v>
      </c>
      <c r="B11" s="9">
        <v>20</v>
      </c>
      <c r="C11" s="13">
        <f t="shared" si="0"/>
        <v>0.05</v>
      </c>
      <c r="D11" s="13">
        <f t="shared" si="1"/>
        <v>0.04802455</v>
      </c>
      <c r="E11" s="13">
        <f t="shared" si="2"/>
        <v>0.03201635</v>
      </c>
      <c r="F11" s="13">
        <f t="shared" si="3"/>
        <v>0.00369585</v>
      </c>
      <c r="G11" s="13">
        <f t="shared" si="4"/>
        <v>0.00800415</v>
      </c>
      <c r="H11" s="13">
        <f t="shared" si="5"/>
        <v>0.0068664500000000005</v>
      </c>
      <c r="I11" s="13">
        <f t="shared" si="6"/>
        <v>0.21798365</v>
      </c>
      <c r="J11" s="13">
        <f>SUM(A11-(2*E11*J4/100))</f>
        <v>0.19877384</v>
      </c>
      <c r="K11" s="2">
        <f t="shared" si="7"/>
        <v>5.048855536</v>
      </c>
      <c r="L11" s="3">
        <v>0.255905</v>
      </c>
      <c r="M11" s="2">
        <v>6.5</v>
      </c>
      <c r="N11" s="3">
        <v>0.445</v>
      </c>
    </row>
    <row r="12" spans="1:14" s="13" customFormat="1" ht="12.75">
      <c r="A12" s="12">
        <v>0.3125</v>
      </c>
      <c r="B12" s="9">
        <v>18</v>
      </c>
      <c r="C12" s="13">
        <f t="shared" si="0"/>
        <v>0.05555555555555555</v>
      </c>
      <c r="D12" s="13">
        <f t="shared" si="1"/>
        <v>0.05336061111111111</v>
      </c>
      <c r="E12" s="13">
        <f t="shared" si="2"/>
        <v>0.03557372222222222</v>
      </c>
      <c r="F12" s="13">
        <f t="shared" si="3"/>
        <v>0.0041065</v>
      </c>
      <c r="G12" s="13">
        <f t="shared" si="4"/>
        <v>0.0088935</v>
      </c>
      <c r="H12" s="13">
        <f t="shared" si="5"/>
        <v>0.007629388888888889</v>
      </c>
      <c r="I12" s="13">
        <f t="shared" si="6"/>
        <v>0.2769262777777778</v>
      </c>
      <c r="J12" s="13">
        <f>SUM(A12-(2*E12*J4/100))</f>
        <v>0.25558204444444443</v>
      </c>
      <c r="K12" s="2">
        <f t="shared" si="7"/>
        <v>6.491783928888888</v>
      </c>
      <c r="L12" s="3">
        <v>0.318897</v>
      </c>
      <c r="M12" s="2">
        <v>8.1</v>
      </c>
      <c r="N12" s="3">
        <v>0.525</v>
      </c>
    </row>
    <row r="13" spans="1:14" s="13" customFormat="1" ht="12.75">
      <c r="A13" s="12">
        <v>0.375</v>
      </c>
      <c r="B13" s="9">
        <v>16</v>
      </c>
      <c r="C13" s="13">
        <f t="shared" si="0"/>
        <v>0.0625</v>
      </c>
      <c r="D13" s="13">
        <f t="shared" si="1"/>
        <v>0.0600306875</v>
      </c>
      <c r="E13" s="13">
        <f t="shared" si="2"/>
        <v>0.0400204375</v>
      </c>
      <c r="F13" s="13">
        <f t="shared" si="3"/>
        <v>0.0046198125</v>
      </c>
      <c r="G13" s="13">
        <f t="shared" si="4"/>
        <v>0.0100051875</v>
      </c>
      <c r="H13" s="13">
        <f t="shared" si="5"/>
        <v>0.0085830625</v>
      </c>
      <c r="I13" s="13">
        <f t="shared" si="6"/>
        <v>0.3349795625</v>
      </c>
      <c r="J13" s="13">
        <f>SUM(A13-(2*E13*J4/100))</f>
        <v>0.3109673</v>
      </c>
      <c r="K13" s="2">
        <f t="shared" si="7"/>
        <v>7.898569419999999</v>
      </c>
      <c r="L13" s="3">
        <v>0.381889</v>
      </c>
      <c r="M13" s="2">
        <v>9.7</v>
      </c>
      <c r="N13" s="3">
        <v>0.6</v>
      </c>
    </row>
    <row r="14" spans="1:14" s="13" customFormat="1" ht="12.75">
      <c r="A14" s="12">
        <v>0.4375</v>
      </c>
      <c r="B14" s="9">
        <v>14</v>
      </c>
      <c r="C14" s="13">
        <f t="shared" si="0"/>
        <v>0.07142857142857142</v>
      </c>
      <c r="D14" s="13">
        <f t="shared" si="1"/>
        <v>0.0686065</v>
      </c>
      <c r="E14" s="13">
        <f t="shared" si="2"/>
        <v>0.04573764285714285</v>
      </c>
      <c r="F14" s="13">
        <f t="shared" si="3"/>
        <v>0.005279785714285713</v>
      </c>
      <c r="G14" s="13">
        <f t="shared" si="4"/>
        <v>0.0114345</v>
      </c>
      <c r="H14" s="13">
        <f t="shared" si="5"/>
        <v>0.009809214285714286</v>
      </c>
      <c r="I14" s="13">
        <f t="shared" si="6"/>
        <v>0.3917623571428571</v>
      </c>
      <c r="J14" s="13">
        <f>SUM(A14-(2*E14*J4/100))</f>
        <v>0.3643197714285714</v>
      </c>
      <c r="K14" s="2">
        <f t="shared" si="7"/>
        <v>9.253722194285713</v>
      </c>
      <c r="L14" s="3">
        <v>0.444881</v>
      </c>
      <c r="M14" s="2">
        <v>11.3</v>
      </c>
      <c r="N14" s="3">
        <v>0.71</v>
      </c>
    </row>
    <row r="15" spans="1:14" s="13" customFormat="1" ht="12.75">
      <c r="A15" s="12">
        <v>0.5</v>
      </c>
      <c r="B15" s="9">
        <v>12</v>
      </c>
      <c r="C15" s="13">
        <f t="shared" si="0"/>
        <v>0.08333333333333333</v>
      </c>
      <c r="D15" s="13">
        <f t="shared" si="1"/>
        <v>0.08004091666666666</v>
      </c>
      <c r="E15" s="13">
        <f t="shared" si="2"/>
        <v>0.05336058333333333</v>
      </c>
      <c r="F15" s="13">
        <f t="shared" si="3"/>
        <v>0.006159749999999999</v>
      </c>
      <c r="G15" s="13">
        <f t="shared" si="4"/>
        <v>0.01334025</v>
      </c>
      <c r="H15" s="13">
        <f t="shared" si="5"/>
        <v>0.011444083333333334</v>
      </c>
      <c r="I15" s="13">
        <f t="shared" si="6"/>
        <v>0.4466394166666667</v>
      </c>
      <c r="J15" s="13">
        <f>SUM(A15-(2*E15*J4/100))</f>
        <v>0.41462306666666665</v>
      </c>
      <c r="K15" s="2">
        <f t="shared" si="7"/>
        <v>10.531425893333333</v>
      </c>
      <c r="L15" s="3">
        <v>0.51181</v>
      </c>
      <c r="M15" s="2">
        <v>13</v>
      </c>
      <c r="N15" s="3">
        <v>0.82</v>
      </c>
    </row>
    <row r="16" spans="1:14" s="13" customFormat="1" ht="12.75">
      <c r="A16" s="12">
        <v>0.5625</v>
      </c>
      <c r="B16" s="9">
        <v>12</v>
      </c>
      <c r="C16" s="13">
        <f t="shared" si="0"/>
        <v>0.08333333333333333</v>
      </c>
      <c r="D16" s="13">
        <f t="shared" si="1"/>
        <v>0.08004091666666666</v>
      </c>
      <c r="E16" s="13">
        <f t="shared" si="2"/>
        <v>0.05336058333333333</v>
      </c>
      <c r="F16" s="13">
        <f t="shared" si="3"/>
        <v>0.006159749999999999</v>
      </c>
      <c r="G16" s="13">
        <f t="shared" si="4"/>
        <v>0.01334025</v>
      </c>
      <c r="H16" s="13">
        <f t="shared" si="5"/>
        <v>0.011444083333333334</v>
      </c>
      <c r="I16" s="13">
        <f t="shared" si="6"/>
        <v>0.5091394166666666</v>
      </c>
      <c r="J16" s="13">
        <f>SUM(A16-(2*E16*J4/100))</f>
        <v>0.47712306666666665</v>
      </c>
      <c r="K16" s="2">
        <f t="shared" si="7"/>
        <v>12.118925893333332</v>
      </c>
      <c r="L16" s="3">
        <v>0.5708650000000001</v>
      </c>
      <c r="M16" s="2">
        <v>14.5</v>
      </c>
      <c r="N16" s="3">
        <v>0.92</v>
      </c>
    </row>
    <row r="17" spans="1:14" s="13" customFormat="1" ht="12.75">
      <c r="A17" s="12">
        <v>0.625</v>
      </c>
      <c r="B17" s="9">
        <v>11</v>
      </c>
      <c r="C17" s="13">
        <f t="shared" si="0"/>
        <v>0.09090909090909091</v>
      </c>
      <c r="D17" s="13">
        <f t="shared" si="1"/>
        <v>0.08731736363636364</v>
      </c>
      <c r="E17" s="13">
        <f t="shared" si="2"/>
        <v>0.05821154545454545</v>
      </c>
      <c r="F17" s="13">
        <f t="shared" si="3"/>
        <v>0.006719727272727272</v>
      </c>
      <c r="G17" s="13">
        <f t="shared" si="4"/>
        <v>0.014553</v>
      </c>
      <c r="H17" s="13">
        <f t="shared" si="5"/>
        <v>0.012484454545454547</v>
      </c>
      <c r="I17" s="13">
        <f t="shared" si="6"/>
        <v>0.5667884545454546</v>
      </c>
      <c r="J17" s="13">
        <f>SUM(A17-(2*E17*J4/100))</f>
        <v>0.5318615272727273</v>
      </c>
      <c r="K17" s="2">
        <f t="shared" si="7"/>
        <v>13.509282792727273</v>
      </c>
      <c r="L17" s="3">
        <v>0.6397625</v>
      </c>
      <c r="M17" s="2">
        <v>16.25</v>
      </c>
      <c r="N17" s="3">
        <v>1.1</v>
      </c>
    </row>
    <row r="18" spans="1:14" s="13" customFormat="1" ht="12.75">
      <c r="A18" s="12">
        <v>0.6875</v>
      </c>
      <c r="B18" s="9">
        <v>11</v>
      </c>
      <c r="C18" s="13">
        <f t="shared" si="0"/>
        <v>0.09090909090909091</v>
      </c>
      <c r="D18" s="13">
        <f t="shared" si="1"/>
        <v>0.08731736363636364</v>
      </c>
      <c r="E18" s="13">
        <f t="shared" si="2"/>
        <v>0.05821154545454545</v>
      </c>
      <c r="F18" s="13">
        <f t="shared" si="3"/>
        <v>0.006719727272727272</v>
      </c>
      <c r="G18" s="13">
        <f t="shared" si="4"/>
        <v>0.014553</v>
      </c>
      <c r="H18" s="13">
        <f t="shared" si="5"/>
        <v>0.012484454545454547</v>
      </c>
      <c r="I18" s="13">
        <f t="shared" si="6"/>
        <v>0.6292884545454546</v>
      </c>
      <c r="J18" s="13">
        <f>SUM(A18-(2*E18*J4/100))</f>
        <v>0.5943615272727273</v>
      </c>
      <c r="K18" s="2">
        <f t="shared" si="7"/>
        <v>15.096782792727272</v>
      </c>
      <c r="L18" s="3">
        <v>0.6988175000000001</v>
      </c>
      <c r="M18" s="2">
        <v>17.75</v>
      </c>
      <c r="N18" s="3">
        <v>1.2</v>
      </c>
    </row>
    <row r="19" spans="1:14" s="13" customFormat="1" ht="12.75">
      <c r="A19" s="12">
        <v>0.75</v>
      </c>
      <c r="B19" s="9">
        <v>10</v>
      </c>
      <c r="C19" s="13">
        <f t="shared" si="0"/>
        <v>0.1</v>
      </c>
      <c r="D19" s="13">
        <f t="shared" si="1"/>
        <v>0.0960491</v>
      </c>
      <c r="E19" s="13">
        <f t="shared" si="2"/>
        <v>0.0640327</v>
      </c>
      <c r="F19" s="13">
        <f t="shared" si="3"/>
        <v>0.0073917</v>
      </c>
      <c r="G19" s="13">
        <f t="shared" si="4"/>
        <v>0.0160083</v>
      </c>
      <c r="H19" s="13">
        <f t="shared" si="5"/>
        <v>0.013732900000000001</v>
      </c>
      <c r="I19" s="13">
        <f t="shared" si="6"/>
        <v>0.6859673</v>
      </c>
      <c r="J19" s="13">
        <f>SUM(A19-(2*E19*J4/100))</f>
        <v>0.64754768</v>
      </c>
      <c r="K19" s="2">
        <f t="shared" si="7"/>
        <v>16.447711071999997</v>
      </c>
      <c r="L19" s="3">
        <v>0.7578725000000001</v>
      </c>
      <c r="M19" s="2">
        <v>19.25</v>
      </c>
      <c r="N19" s="3">
        <v>1.3</v>
      </c>
    </row>
    <row r="20" spans="1:14" ht="12.75">
      <c r="A20" s="12">
        <v>0.8125</v>
      </c>
      <c r="B20" s="9">
        <v>10</v>
      </c>
      <c r="C20" s="13">
        <f t="shared" si="0"/>
        <v>0.1</v>
      </c>
      <c r="D20" s="13">
        <f t="shared" si="1"/>
        <v>0.0960491</v>
      </c>
      <c r="E20" s="13">
        <f t="shared" si="2"/>
        <v>0.0640327</v>
      </c>
      <c r="F20" s="13">
        <f t="shared" si="3"/>
        <v>0.0073917</v>
      </c>
      <c r="G20" s="13">
        <f t="shared" si="4"/>
        <v>0.0160083</v>
      </c>
      <c r="H20" s="13">
        <f t="shared" si="5"/>
        <v>0.013732900000000001</v>
      </c>
      <c r="I20" s="13">
        <f t="shared" si="6"/>
        <v>0.7484673</v>
      </c>
      <c r="J20" s="13">
        <f>SUM(A20-(2*E20*J4/100))</f>
        <v>0.71004768</v>
      </c>
      <c r="K20" s="2">
        <f t="shared" si="7"/>
        <v>18.035211072</v>
      </c>
      <c r="L20" s="3">
        <v>0.82677</v>
      </c>
      <c r="M20" s="2">
        <v>21</v>
      </c>
      <c r="N20" s="3">
        <v>1.39</v>
      </c>
    </row>
    <row r="21" spans="1:14" s="13" customFormat="1" ht="12.75">
      <c r="A21" s="12">
        <v>0.875</v>
      </c>
      <c r="B21" s="9">
        <v>9</v>
      </c>
      <c r="C21" s="13">
        <f t="shared" si="0"/>
        <v>0.1111111111111111</v>
      </c>
      <c r="D21" s="13">
        <f t="shared" si="1"/>
        <v>0.10672122222222222</v>
      </c>
      <c r="E21" s="13">
        <f t="shared" si="2"/>
        <v>0.07114744444444444</v>
      </c>
      <c r="F21" s="13">
        <f t="shared" si="3"/>
        <v>0.008213</v>
      </c>
      <c r="G21" s="13">
        <f t="shared" si="4"/>
        <v>0.017787</v>
      </c>
      <c r="H21" s="13">
        <f t="shared" si="5"/>
        <v>0.015258777777777777</v>
      </c>
      <c r="I21" s="13">
        <f t="shared" si="6"/>
        <v>0.8038525555555556</v>
      </c>
      <c r="J21" s="13">
        <f>SUM(A21-(2*E21*J4/100))</f>
        <v>0.7611640888888889</v>
      </c>
      <c r="K21" s="2">
        <f t="shared" si="7"/>
        <v>19.333567857777776</v>
      </c>
      <c r="L21" s="3">
        <v>0.8858250000000001</v>
      </c>
      <c r="M21" s="2">
        <v>22.5</v>
      </c>
      <c r="N21" s="3">
        <v>1.48</v>
      </c>
    </row>
    <row r="22" spans="1:15" ht="12.75">
      <c r="A22" s="12">
        <v>0.9375</v>
      </c>
      <c r="B22" s="9">
        <v>9</v>
      </c>
      <c r="C22" s="13">
        <f t="shared" si="0"/>
        <v>0.1111111111111111</v>
      </c>
      <c r="D22" s="13">
        <f t="shared" si="1"/>
        <v>0.10672122222222222</v>
      </c>
      <c r="E22" s="13">
        <f t="shared" si="2"/>
        <v>0.07114744444444444</v>
      </c>
      <c r="F22" s="13">
        <f t="shared" si="3"/>
        <v>0.008213</v>
      </c>
      <c r="G22" s="13">
        <f t="shared" si="4"/>
        <v>0.017787</v>
      </c>
      <c r="H22" s="13">
        <f t="shared" si="5"/>
        <v>0.015258777777777777</v>
      </c>
      <c r="I22" s="13">
        <f t="shared" si="6"/>
        <v>0.8663525555555556</v>
      </c>
      <c r="J22" s="13">
        <f>SUM(A22-(2*E22*J4/100))</f>
        <v>0.8236640888888889</v>
      </c>
      <c r="K22" s="2">
        <f t="shared" si="7"/>
        <v>20.921067857777775</v>
      </c>
      <c r="L22" s="3">
        <v>0.94488</v>
      </c>
      <c r="M22" s="2">
        <v>24</v>
      </c>
      <c r="N22" s="3">
        <v>1.575</v>
      </c>
      <c r="O22" s="13"/>
    </row>
    <row r="23" spans="1:14" s="13" customFormat="1" ht="12.75">
      <c r="A23" s="12">
        <v>1</v>
      </c>
      <c r="B23" s="9">
        <v>8</v>
      </c>
      <c r="C23" s="13">
        <f t="shared" si="0"/>
        <v>0.125</v>
      </c>
      <c r="D23" s="13">
        <f t="shared" si="1"/>
        <v>0.120061375</v>
      </c>
      <c r="E23" s="13">
        <f t="shared" si="2"/>
        <v>0.080040875</v>
      </c>
      <c r="F23" s="13">
        <f t="shared" si="3"/>
        <v>0.009239625</v>
      </c>
      <c r="G23" s="13">
        <f t="shared" si="4"/>
        <v>0.020010375</v>
      </c>
      <c r="H23" s="13">
        <f t="shared" si="5"/>
        <v>0.017166125</v>
      </c>
      <c r="I23" s="13">
        <f t="shared" si="6"/>
        <v>0.919959125</v>
      </c>
      <c r="J23" s="13">
        <f>SUM(A23-(2*E23*J4/100))</f>
        <v>0.8719346</v>
      </c>
      <c r="K23" s="2">
        <f t="shared" si="7"/>
        <v>22.14713884</v>
      </c>
      <c r="L23" s="3">
        <v>1.0137775</v>
      </c>
      <c r="M23" s="2">
        <v>25.75</v>
      </c>
      <c r="N23" s="3">
        <v>1.67</v>
      </c>
    </row>
    <row r="24" spans="1:14" s="13" customFormat="1" ht="12.75">
      <c r="A24" s="12">
        <v>1.125</v>
      </c>
      <c r="B24" s="9">
        <v>7</v>
      </c>
      <c r="C24" s="13">
        <f t="shared" si="0"/>
        <v>0.14285714285714285</v>
      </c>
      <c r="D24" s="13">
        <f t="shared" si="1"/>
        <v>0.137213</v>
      </c>
      <c r="E24" s="13">
        <f t="shared" si="2"/>
        <v>0.0914752857142857</v>
      </c>
      <c r="F24" s="13">
        <f t="shared" si="3"/>
        <v>0.010559571428571427</v>
      </c>
      <c r="G24" s="13">
        <f t="shared" si="4"/>
        <v>0.022869</v>
      </c>
      <c r="H24" s="13">
        <f t="shared" si="5"/>
        <v>0.01961842857142857</v>
      </c>
      <c r="I24" s="13">
        <f t="shared" si="6"/>
        <v>1.0335247142857142</v>
      </c>
      <c r="J24" s="13">
        <f>SUM(A24-(2*E24*J4/100))</f>
        <v>0.9786395428571428</v>
      </c>
      <c r="K24" s="2">
        <f t="shared" si="7"/>
        <v>24.857444388571427</v>
      </c>
      <c r="L24" s="3">
        <v>1.1417300000000001</v>
      </c>
      <c r="M24" s="2">
        <v>29</v>
      </c>
      <c r="N24" s="3">
        <v>1.86</v>
      </c>
    </row>
    <row r="25" spans="1:14" s="13" customFormat="1" ht="12.75">
      <c r="A25" s="12">
        <v>1.25</v>
      </c>
      <c r="B25" s="9">
        <v>7</v>
      </c>
      <c r="C25" s="13">
        <f t="shared" si="0"/>
        <v>0.14285714285714285</v>
      </c>
      <c r="D25" s="13">
        <f t="shared" si="1"/>
        <v>0.137213</v>
      </c>
      <c r="E25" s="13">
        <f t="shared" si="2"/>
        <v>0.0914752857142857</v>
      </c>
      <c r="F25" s="13">
        <f t="shared" si="3"/>
        <v>0.010559571428571427</v>
      </c>
      <c r="G25" s="13">
        <f t="shared" si="4"/>
        <v>0.022869</v>
      </c>
      <c r="H25" s="13">
        <f t="shared" si="5"/>
        <v>0.01961842857142857</v>
      </c>
      <c r="I25" s="13">
        <f t="shared" si="6"/>
        <v>1.1585247142857142</v>
      </c>
      <c r="J25" s="13">
        <f>SUM(A25-(2*E25*J4/100))</f>
        <v>1.1036395428571428</v>
      </c>
      <c r="K25" s="2">
        <f t="shared" si="7"/>
        <v>28.032444388571427</v>
      </c>
      <c r="L25" s="3">
        <v>1.25984</v>
      </c>
      <c r="M25" s="2">
        <v>32</v>
      </c>
      <c r="N25" s="3">
        <v>2.05</v>
      </c>
    </row>
    <row r="26" spans="1:14" ht="12.75">
      <c r="A26" s="12">
        <v>1.375</v>
      </c>
      <c r="B26" s="9">
        <v>6</v>
      </c>
      <c r="C26" s="13">
        <f t="shared" si="0"/>
        <v>0.16666666666666666</v>
      </c>
      <c r="D26" s="13">
        <f t="shared" si="1"/>
        <v>0.1600818333333333</v>
      </c>
      <c r="E26" s="13">
        <f t="shared" si="2"/>
        <v>0.10672116666666666</v>
      </c>
      <c r="F26" s="13">
        <f t="shared" si="3"/>
        <v>0.012319499999999999</v>
      </c>
      <c r="G26" s="13">
        <f t="shared" si="4"/>
        <v>0.0266805</v>
      </c>
      <c r="H26" s="13">
        <f t="shared" si="5"/>
        <v>0.022888166666666668</v>
      </c>
      <c r="I26" s="13">
        <f t="shared" si="6"/>
        <v>1.2682788333333332</v>
      </c>
      <c r="J26" s="13">
        <f>SUM(A26-(2*E26*J4/100))</f>
        <v>1.2042461333333334</v>
      </c>
      <c r="K26" s="2">
        <f t="shared" si="7"/>
        <v>30.58785178666667</v>
      </c>
      <c r="L26" s="3">
        <v>1.3976350000000002</v>
      </c>
      <c r="M26" s="2">
        <v>35.5</v>
      </c>
      <c r="N26" s="3">
        <v>2.22</v>
      </c>
    </row>
    <row r="27" spans="1:14" s="13" customFormat="1" ht="12.75">
      <c r="A27" s="12">
        <v>1.5</v>
      </c>
      <c r="B27" s="9">
        <v>6</v>
      </c>
      <c r="C27" s="13">
        <f t="shared" si="0"/>
        <v>0.16666666666666666</v>
      </c>
      <c r="D27" s="13">
        <f t="shared" si="1"/>
        <v>0.1600818333333333</v>
      </c>
      <c r="E27" s="13">
        <f t="shared" si="2"/>
        <v>0.10672116666666666</v>
      </c>
      <c r="F27" s="13">
        <f t="shared" si="3"/>
        <v>0.012319499999999999</v>
      </c>
      <c r="G27" s="13">
        <f t="shared" si="4"/>
        <v>0.0266805</v>
      </c>
      <c r="H27" s="13">
        <f t="shared" si="5"/>
        <v>0.022888166666666668</v>
      </c>
      <c r="I27" s="13">
        <f t="shared" si="6"/>
        <v>1.3932788333333332</v>
      </c>
      <c r="J27" s="13">
        <f>SUM(A27-(2*E27*J4/100))</f>
        <v>1.3292461333333334</v>
      </c>
      <c r="K27" s="2">
        <f t="shared" si="7"/>
        <v>33.762851786666666</v>
      </c>
      <c r="L27" s="3">
        <v>1.5157450000000001</v>
      </c>
      <c r="M27" s="2">
        <v>38.5</v>
      </c>
      <c r="N27" s="3">
        <v>2.41</v>
      </c>
    </row>
    <row r="28" spans="1:14" s="13" customFormat="1" ht="12.75">
      <c r="A28" s="12">
        <v>1.625</v>
      </c>
      <c r="B28" s="9">
        <v>5</v>
      </c>
      <c r="C28" s="13">
        <f t="shared" si="0"/>
        <v>0.2</v>
      </c>
      <c r="D28" s="13">
        <f t="shared" si="1"/>
        <v>0.1920982</v>
      </c>
      <c r="E28" s="13">
        <f t="shared" si="2"/>
        <v>0.1280654</v>
      </c>
      <c r="F28" s="13">
        <f t="shared" si="3"/>
        <v>0.0147834</v>
      </c>
      <c r="G28" s="13">
        <f t="shared" si="4"/>
        <v>0.0320166</v>
      </c>
      <c r="H28" s="13">
        <f t="shared" si="5"/>
        <v>0.027465800000000002</v>
      </c>
      <c r="I28" s="13">
        <f t="shared" si="6"/>
        <v>1.4969346</v>
      </c>
      <c r="J28" s="13">
        <f>SUM(A28-(2*E28*J4/100))</f>
        <v>1.42009536</v>
      </c>
      <c r="K28" s="2">
        <f t="shared" si="7"/>
        <v>36.070422144</v>
      </c>
      <c r="L28" s="3">
        <v>1.633855</v>
      </c>
      <c r="M28" s="2">
        <v>41.5</v>
      </c>
      <c r="N28" s="3">
        <v>2.58</v>
      </c>
    </row>
    <row r="29" spans="1:14" s="13" customFormat="1" ht="12.75">
      <c r="A29" s="12">
        <v>1.75</v>
      </c>
      <c r="B29" s="9">
        <v>5</v>
      </c>
      <c r="C29" s="13">
        <f t="shared" si="0"/>
        <v>0.2</v>
      </c>
      <c r="D29" s="13">
        <f t="shared" si="1"/>
        <v>0.1920982</v>
      </c>
      <c r="E29" s="13">
        <f t="shared" si="2"/>
        <v>0.1280654</v>
      </c>
      <c r="F29" s="13">
        <f t="shared" si="3"/>
        <v>0.0147834</v>
      </c>
      <c r="G29" s="13">
        <f t="shared" si="4"/>
        <v>0.0320166</v>
      </c>
      <c r="H29" s="13">
        <f t="shared" si="5"/>
        <v>0.027465800000000002</v>
      </c>
      <c r="I29" s="13">
        <f t="shared" si="6"/>
        <v>1.6219346</v>
      </c>
      <c r="J29" s="13">
        <f>SUM(A29-(2*E29*J4/100))</f>
        <v>1.54509536</v>
      </c>
      <c r="K29" s="2">
        <f t="shared" si="7"/>
        <v>39.245422143999996</v>
      </c>
      <c r="L29" s="3">
        <v>1.7716500000000002</v>
      </c>
      <c r="M29" s="2">
        <v>45</v>
      </c>
      <c r="N29" s="3">
        <v>2.76</v>
      </c>
    </row>
    <row r="30" spans="1:14" ht="12.75">
      <c r="A30" s="12">
        <v>1.875</v>
      </c>
      <c r="B30" s="1">
        <v>4.5</v>
      </c>
      <c r="C30" s="13">
        <f t="shared" si="0"/>
        <v>0.2222222222222222</v>
      </c>
      <c r="D30" s="13">
        <f t="shared" si="1"/>
        <v>0.21344244444444443</v>
      </c>
      <c r="E30" s="13">
        <f t="shared" si="2"/>
        <v>0.1422948888888889</v>
      </c>
      <c r="F30" s="13">
        <f t="shared" si="3"/>
        <v>0.016426</v>
      </c>
      <c r="G30" s="13">
        <f t="shared" si="4"/>
        <v>0.035574</v>
      </c>
      <c r="H30" s="13">
        <f t="shared" si="5"/>
        <v>0.030517555555555555</v>
      </c>
      <c r="I30" s="13">
        <f t="shared" si="6"/>
        <v>1.7327051111111111</v>
      </c>
      <c r="J30" s="13">
        <f>SUM(A30-(2*E30*J4/100))</f>
        <v>1.6473281777777777</v>
      </c>
      <c r="K30" s="2">
        <f t="shared" si="7"/>
        <v>41.84213571555555</v>
      </c>
      <c r="L30" s="3">
        <v>1.88976</v>
      </c>
      <c r="M30" s="2">
        <v>48</v>
      </c>
      <c r="N30" s="3">
        <v>2.962</v>
      </c>
    </row>
    <row r="31" spans="1:14" s="13" customFormat="1" ht="12.75">
      <c r="A31" s="12">
        <v>2</v>
      </c>
      <c r="B31" s="1">
        <v>4.5</v>
      </c>
      <c r="C31" s="13">
        <f t="shared" si="0"/>
        <v>0.2222222222222222</v>
      </c>
      <c r="D31" s="13">
        <f t="shared" si="1"/>
        <v>0.21344244444444443</v>
      </c>
      <c r="E31" s="13">
        <f t="shared" si="2"/>
        <v>0.1422948888888889</v>
      </c>
      <c r="F31" s="13">
        <f t="shared" si="3"/>
        <v>0.016426</v>
      </c>
      <c r="G31" s="13">
        <f t="shared" si="4"/>
        <v>0.035574</v>
      </c>
      <c r="H31" s="13">
        <f t="shared" si="5"/>
        <v>0.030517555555555555</v>
      </c>
      <c r="I31" s="13">
        <f t="shared" si="6"/>
        <v>1.8577051111111111</v>
      </c>
      <c r="J31" s="13">
        <f>SUM(A31-(2*E31*J4/100))</f>
        <v>1.7723281777777777</v>
      </c>
      <c r="K31" s="2">
        <f t="shared" si="7"/>
        <v>45.017135715555554</v>
      </c>
      <c r="L31" s="3">
        <v>2.00787</v>
      </c>
      <c r="M31" s="2">
        <v>51</v>
      </c>
      <c r="N31" s="3">
        <v>3.15</v>
      </c>
    </row>
  </sheetData>
  <sheetProtection sheet="1" objects="1" scenarios="1"/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34" sqref="B34"/>
    </sheetView>
  </sheetViews>
  <sheetFormatPr defaultColWidth="9.140625" defaultRowHeight="12.75"/>
  <cols>
    <col min="1" max="1" width="9.7109375" style="1" customWidth="1"/>
    <col min="2" max="3" width="9.7109375" style="2" customWidth="1"/>
    <col min="4" max="8" width="9.7109375" style="3" customWidth="1"/>
    <col min="9" max="9" width="9.7109375" style="2" customWidth="1"/>
    <col min="10" max="10" width="9.7109375" style="4" customWidth="1"/>
    <col min="11" max="12" width="9.7109375" style="2" customWidth="1"/>
    <col min="13" max="16384" width="9.7109375" style="3" customWidth="1"/>
  </cols>
  <sheetData>
    <row r="1" spans="1:6" ht="12.75">
      <c r="A1" s="1" t="s">
        <v>13</v>
      </c>
      <c r="B1" s="2" t="s">
        <v>12</v>
      </c>
      <c r="C1" s="2" t="s">
        <v>43</v>
      </c>
      <c r="D1" s="3" t="s">
        <v>48</v>
      </c>
      <c r="E1" s="3" t="s">
        <v>49</v>
      </c>
      <c r="F1" s="3" t="s">
        <v>50</v>
      </c>
    </row>
    <row r="2" spans="1:13" ht="12.75">
      <c r="A2" s="1" t="s">
        <v>8</v>
      </c>
      <c r="B2" s="2" t="s">
        <v>6</v>
      </c>
      <c r="C2" s="2" t="s">
        <v>0</v>
      </c>
      <c r="D2" s="3" t="s">
        <v>15</v>
      </c>
      <c r="E2" s="3" t="s">
        <v>1</v>
      </c>
      <c r="F2" s="3" t="s">
        <v>3</v>
      </c>
      <c r="G2" s="3" t="s">
        <v>3</v>
      </c>
      <c r="H2" s="3" t="s">
        <v>4</v>
      </c>
      <c r="I2" s="2" t="s">
        <v>17</v>
      </c>
      <c r="J2" s="3" t="s">
        <v>19</v>
      </c>
      <c r="K2" s="2" t="s">
        <v>11</v>
      </c>
      <c r="L2" s="2" t="s">
        <v>11</v>
      </c>
      <c r="M2" s="3" t="s">
        <v>26</v>
      </c>
    </row>
    <row r="3" spans="1:13" ht="12.75">
      <c r="A3" s="1" t="s">
        <v>7</v>
      </c>
      <c r="B3" s="2" t="s">
        <v>9</v>
      </c>
      <c r="D3" s="3" t="s">
        <v>16</v>
      </c>
      <c r="E3" s="3" t="s">
        <v>2</v>
      </c>
      <c r="F3" s="3" t="s">
        <v>8</v>
      </c>
      <c r="G3" s="3" t="s">
        <v>10</v>
      </c>
      <c r="H3" s="3" t="s">
        <v>5</v>
      </c>
      <c r="I3" s="2" t="s">
        <v>18</v>
      </c>
      <c r="J3" s="3" t="s">
        <v>20</v>
      </c>
      <c r="K3" s="2" t="s">
        <v>18</v>
      </c>
      <c r="L3" s="2" t="s">
        <v>20</v>
      </c>
      <c r="M3" s="3" t="s">
        <v>18</v>
      </c>
    </row>
    <row r="4" spans="3:10" ht="12.75">
      <c r="C4" s="2" t="s">
        <v>21</v>
      </c>
      <c r="D4" s="3" t="s">
        <v>22</v>
      </c>
      <c r="E4" s="3" t="s">
        <v>23</v>
      </c>
      <c r="F4" s="3" t="s">
        <v>24</v>
      </c>
      <c r="G4" s="3" t="s">
        <v>51</v>
      </c>
      <c r="H4" s="3" t="s">
        <v>25</v>
      </c>
      <c r="J4" s="3"/>
    </row>
    <row r="5" spans="1:13" ht="12.75">
      <c r="A5" s="1">
        <v>3</v>
      </c>
      <c r="B5" s="2">
        <f>25.4/C5</f>
        <v>50.8</v>
      </c>
      <c r="C5" s="2">
        <v>0.5</v>
      </c>
      <c r="D5" s="3">
        <f>0.866025*C5</f>
        <v>0.4330125</v>
      </c>
      <c r="E5" s="3">
        <f>0.541266*C5</f>
        <v>0.270633</v>
      </c>
      <c r="F5" s="3">
        <f>0.108253*C5</f>
        <v>0.0541265</v>
      </c>
      <c r="G5" s="3">
        <f>0.216506*C5</f>
        <v>0.108253</v>
      </c>
      <c r="H5" s="3">
        <f aca="true" t="shared" si="0" ref="H5:H22">SUM(A5+(2*F5)-D5)</f>
        <v>2.6752405</v>
      </c>
      <c r="I5" s="2">
        <v>2.6</v>
      </c>
      <c r="J5" s="3">
        <v>0.10236200000000001</v>
      </c>
      <c r="K5" s="2">
        <v>3.1</v>
      </c>
      <c r="L5" s="3">
        <v>0.12204700000000002</v>
      </c>
      <c r="M5" s="3">
        <v>5.5</v>
      </c>
    </row>
    <row r="6" spans="1:13" ht="12.75">
      <c r="A6" s="1">
        <v>4</v>
      </c>
      <c r="B6" s="2">
        <f aca="true" t="shared" si="1" ref="B6:B22">25.4/C6</f>
        <v>50.8</v>
      </c>
      <c r="C6" s="2">
        <v>0.5</v>
      </c>
      <c r="D6" s="3">
        <f aca="true" t="shared" si="2" ref="D6:D22">0.866025*C6</f>
        <v>0.4330125</v>
      </c>
      <c r="E6" s="3">
        <f aca="true" t="shared" si="3" ref="E6:E22">0.541266*C6</f>
        <v>0.270633</v>
      </c>
      <c r="F6" s="3">
        <f aca="true" t="shared" si="4" ref="F6:F22">0.108253*C6</f>
        <v>0.0541265</v>
      </c>
      <c r="G6" s="3">
        <f aca="true" t="shared" si="5" ref="G6:G22">0.216506*C6</f>
        <v>0.108253</v>
      </c>
      <c r="H6" s="3">
        <f t="shared" si="0"/>
        <v>3.6752405</v>
      </c>
      <c r="I6" s="2">
        <v>3.6</v>
      </c>
      <c r="J6" s="3">
        <v>0.14173200000000002</v>
      </c>
      <c r="K6" s="2">
        <v>4.1</v>
      </c>
      <c r="L6" s="3">
        <v>0.161417</v>
      </c>
      <c r="M6" s="3">
        <v>7</v>
      </c>
    </row>
    <row r="7" spans="1:13" ht="12.75">
      <c r="A7" s="1">
        <v>4.5</v>
      </c>
      <c r="B7" s="2">
        <f t="shared" si="1"/>
        <v>50.8</v>
      </c>
      <c r="C7" s="2">
        <v>0.5</v>
      </c>
      <c r="D7" s="3">
        <f t="shared" si="2"/>
        <v>0.4330125</v>
      </c>
      <c r="E7" s="3">
        <f t="shared" si="3"/>
        <v>0.270633</v>
      </c>
      <c r="F7" s="3">
        <f t="shared" si="4"/>
        <v>0.0541265</v>
      </c>
      <c r="G7" s="3">
        <f t="shared" si="5"/>
        <v>0.108253</v>
      </c>
      <c r="H7" s="3">
        <f t="shared" si="0"/>
        <v>4.1752405</v>
      </c>
      <c r="I7" s="2">
        <v>4.1</v>
      </c>
      <c r="J7" s="3">
        <v>0.161417</v>
      </c>
      <c r="K7" s="2">
        <v>4.6</v>
      </c>
      <c r="L7" s="3">
        <v>0.18110199999999999</v>
      </c>
      <c r="M7" s="3">
        <v>7.5</v>
      </c>
    </row>
    <row r="8" spans="1:13" ht="12.75">
      <c r="A8" s="1">
        <v>5</v>
      </c>
      <c r="B8" s="2">
        <f t="shared" si="1"/>
        <v>50.8</v>
      </c>
      <c r="C8" s="2">
        <v>0.5</v>
      </c>
      <c r="D8" s="3">
        <f t="shared" si="2"/>
        <v>0.4330125</v>
      </c>
      <c r="E8" s="3">
        <f t="shared" si="3"/>
        <v>0.270633</v>
      </c>
      <c r="F8" s="3">
        <f t="shared" si="4"/>
        <v>0.0541265</v>
      </c>
      <c r="G8" s="3">
        <f t="shared" si="5"/>
        <v>0.108253</v>
      </c>
      <c r="H8" s="3">
        <f t="shared" si="0"/>
        <v>4.6752405</v>
      </c>
      <c r="I8" s="2">
        <v>4.6</v>
      </c>
      <c r="J8" s="3">
        <v>0.18110199999999999</v>
      </c>
      <c r="K8" s="2">
        <v>5.1</v>
      </c>
      <c r="L8" s="3">
        <v>0.200787</v>
      </c>
      <c r="M8" s="3">
        <v>8</v>
      </c>
    </row>
    <row r="9" spans="1:13" ht="12.75">
      <c r="A9" s="1">
        <v>5.5</v>
      </c>
      <c r="B9" s="2">
        <f t="shared" si="1"/>
        <v>50.8</v>
      </c>
      <c r="C9" s="2">
        <v>0.5</v>
      </c>
      <c r="D9" s="3">
        <f t="shared" si="2"/>
        <v>0.4330125</v>
      </c>
      <c r="E9" s="3">
        <f t="shared" si="3"/>
        <v>0.270633</v>
      </c>
      <c r="F9" s="3">
        <f t="shared" si="4"/>
        <v>0.0541265</v>
      </c>
      <c r="G9" s="3">
        <f t="shared" si="5"/>
        <v>0.108253</v>
      </c>
      <c r="H9" s="3">
        <f t="shared" si="0"/>
        <v>5.1752405</v>
      </c>
      <c r="I9" s="2">
        <v>5.1</v>
      </c>
      <c r="J9" s="3">
        <v>0.200787</v>
      </c>
      <c r="K9" s="2">
        <v>5.6</v>
      </c>
      <c r="L9" s="3">
        <v>0.220472</v>
      </c>
      <c r="M9" s="3">
        <v>9</v>
      </c>
    </row>
    <row r="10" spans="1:13" ht="12.75">
      <c r="A10" s="1">
        <v>6</v>
      </c>
      <c r="B10" s="2">
        <f t="shared" si="1"/>
        <v>50.8</v>
      </c>
      <c r="C10" s="2">
        <v>0.5</v>
      </c>
      <c r="D10" s="3">
        <f t="shared" si="2"/>
        <v>0.4330125</v>
      </c>
      <c r="E10" s="3">
        <f t="shared" si="3"/>
        <v>0.270633</v>
      </c>
      <c r="F10" s="3">
        <f t="shared" si="4"/>
        <v>0.0541265</v>
      </c>
      <c r="G10" s="3">
        <f t="shared" si="5"/>
        <v>0.108253</v>
      </c>
      <c r="H10" s="3">
        <f t="shared" si="0"/>
        <v>5.6752405</v>
      </c>
      <c r="I10" s="2">
        <v>5.6</v>
      </c>
      <c r="J10" s="3">
        <v>0.220472</v>
      </c>
      <c r="K10" s="2">
        <v>6.1</v>
      </c>
      <c r="L10" s="3">
        <v>0.240157</v>
      </c>
      <c r="M10" s="3">
        <v>10</v>
      </c>
    </row>
    <row r="11" spans="1:13" ht="12.75">
      <c r="A11" s="1">
        <v>4.5</v>
      </c>
      <c r="B11" s="2">
        <f t="shared" si="1"/>
        <v>33.86666666666667</v>
      </c>
      <c r="C11" s="2">
        <v>0.75</v>
      </c>
      <c r="D11" s="3">
        <f t="shared" si="2"/>
        <v>0.64951875</v>
      </c>
      <c r="E11" s="3">
        <f t="shared" si="3"/>
        <v>0.4059495</v>
      </c>
      <c r="F11" s="3">
        <f t="shared" si="4"/>
        <v>0.08118975</v>
      </c>
      <c r="G11" s="3">
        <f t="shared" si="5"/>
        <v>0.1623795</v>
      </c>
      <c r="H11" s="3">
        <f t="shared" si="0"/>
        <v>4.01286075</v>
      </c>
      <c r="I11" s="2">
        <v>3.9</v>
      </c>
      <c r="J11" s="3">
        <v>0.153543</v>
      </c>
      <c r="K11" s="2">
        <v>4.6</v>
      </c>
      <c r="L11" s="3">
        <v>0.18110199999999999</v>
      </c>
      <c r="M11" s="3">
        <v>7.5</v>
      </c>
    </row>
    <row r="12" spans="1:13" ht="12.75">
      <c r="A12" s="1">
        <v>6</v>
      </c>
      <c r="B12" s="2">
        <f t="shared" si="1"/>
        <v>33.86666666666667</v>
      </c>
      <c r="C12" s="2">
        <v>0.75</v>
      </c>
      <c r="D12" s="3">
        <f t="shared" si="2"/>
        <v>0.64951875</v>
      </c>
      <c r="E12" s="3">
        <f t="shared" si="3"/>
        <v>0.4059495</v>
      </c>
      <c r="F12" s="3">
        <f t="shared" si="4"/>
        <v>0.08118975</v>
      </c>
      <c r="G12" s="3">
        <f t="shared" si="5"/>
        <v>0.1623795</v>
      </c>
      <c r="H12" s="3">
        <f t="shared" si="0"/>
        <v>5.51286075</v>
      </c>
      <c r="I12" s="2">
        <v>5.4</v>
      </c>
      <c r="J12" s="3">
        <v>0.21259800000000004</v>
      </c>
      <c r="K12" s="2">
        <v>6.1</v>
      </c>
      <c r="L12" s="3">
        <v>0.240157</v>
      </c>
      <c r="M12" s="3">
        <v>10</v>
      </c>
    </row>
    <row r="13" spans="1:13" ht="12.75">
      <c r="A13" s="1">
        <v>7</v>
      </c>
      <c r="B13" s="2">
        <f t="shared" si="1"/>
        <v>33.86666666666667</v>
      </c>
      <c r="C13" s="2">
        <v>0.75</v>
      </c>
      <c r="D13" s="3">
        <f t="shared" si="2"/>
        <v>0.64951875</v>
      </c>
      <c r="E13" s="3">
        <f t="shared" si="3"/>
        <v>0.4059495</v>
      </c>
      <c r="F13" s="3">
        <f t="shared" si="4"/>
        <v>0.08118975</v>
      </c>
      <c r="G13" s="3">
        <f t="shared" si="5"/>
        <v>0.1623795</v>
      </c>
      <c r="H13" s="3">
        <f t="shared" si="0"/>
        <v>6.51286075</v>
      </c>
      <c r="I13" s="2">
        <v>6.4</v>
      </c>
      <c r="J13" s="3">
        <v>0.251968</v>
      </c>
      <c r="K13" s="2">
        <v>7.1</v>
      </c>
      <c r="L13" s="3">
        <v>0.279527</v>
      </c>
      <c r="M13" s="3">
        <v>11</v>
      </c>
    </row>
    <row r="14" spans="1:13" ht="12.75">
      <c r="A14" s="1">
        <v>8</v>
      </c>
      <c r="B14" s="2">
        <f t="shared" si="1"/>
        <v>33.86666666666667</v>
      </c>
      <c r="C14" s="2">
        <v>0.75</v>
      </c>
      <c r="D14" s="3">
        <f t="shared" si="2"/>
        <v>0.64951875</v>
      </c>
      <c r="E14" s="3">
        <f t="shared" si="3"/>
        <v>0.4059495</v>
      </c>
      <c r="F14" s="3">
        <f t="shared" si="4"/>
        <v>0.08118975</v>
      </c>
      <c r="G14" s="3">
        <f t="shared" si="5"/>
        <v>0.1623795</v>
      </c>
      <c r="H14" s="3">
        <f t="shared" si="0"/>
        <v>7.51286075</v>
      </c>
      <c r="I14" s="2">
        <v>7.3</v>
      </c>
      <c r="J14" s="3">
        <v>0.287401</v>
      </c>
      <c r="K14" s="2">
        <v>8.1</v>
      </c>
      <c r="L14" s="3">
        <v>0.318897</v>
      </c>
      <c r="M14" s="3">
        <v>13</v>
      </c>
    </row>
    <row r="15" spans="1:13" ht="12.75">
      <c r="A15" s="1">
        <v>10</v>
      </c>
      <c r="B15" s="2">
        <f t="shared" si="1"/>
        <v>33.86666666666667</v>
      </c>
      <c r="C15" s="2">
        <v>0.75</v>
      </c>
      <c r="D15" s="3">
        <f t="shared" si="2"/>
        <v>0.64951875</v>
      </c>
      <c r="E15" s="3">
        <f t="shared" si="3"/>
        <v>0.4059495</v>
      </c>
      <c r="F15" s="3">
        <f t="shared" si="4"/>
        <v>0.08118975</v>
      </c>
      <c r="G15" s="3">
        <f t="shared" si="5"/>
        <v>0.1623795</v>
      </c>
      <c r="H15" s="3">
        <f t="shared" si="0"/>
        <v>9.51286075</v>
      </c>
      <c r="I15" s="2">
        <v>9.3</v>
      </c>
      <c r="J15" s="3">
        <v>0.36614100000000005</v>
      </c>
      <c r="K15" s="2">
        <v>10.2</v>
      </c>
      <c r="L15" s="3">
        <v>0.401574</v>
      </c>
      <c r="M15" s="3">
        <v>17</v>
      </c>
    </row>
    <row r="16" spans="1:13" ht="12.75">
      <c r="A16" s="1">
        <v>12</v>
      </c>
      <c r="B16" s="2">
        <f t="shared" si="1"/>
        <v>33.86666666666667</v>
      </c>
      <c r="C16" s="2">
        <v>0.75</v>
      </c>
      <c r="D16" s="3">
        <f t="shared" si="2"/>
        <v>0.64951875</v>
      </c>
      <c r="E16" s="3">
        <f t="shared" si="3"/>
        <v>0.4059495</v>
      </c>
      <c r="F16" s="3">
        <f t="shared" si="4"/>
        <v>0.08118975</v>
      </c>
      <c r="G16" s="3">
        <f t="shared" si="5"/>
        <v>0.1623795</v>
      </c>
      <c r="H16" s="3">
        <f t="shared" si="0"/>
        <v>11.51286075</v>
      </c>
      <c r="I16" s="2">
        <v>11.3</v>
      </c>
      <c r="J16" s="3">
        <v>0.444881</v>
      </c>
      <c r="K16" s="2">
        <v>12.2</v>
      </c>
      <c r="L16" s="3">
        <v>0.480314</v>
      </c>
      <c r="M16" s="3">
        <v>19</v>
      </c>
    </row>
    <row r="17" spans="1:13" ht="12.75">
      <c r="A17" s="1">
        <v>10</v>
      </c>
      <c r="B17" s="2">
        <f t="shared" si="1"/>
        <v>25.4</v>
      </c>
      <c r="C17" s="2">
        <v>1</v>
      </c>
      <c r="D17" s="3">
        <f t="shared" si="2"/>
        <v>0.866025</v>
      </c>
      <c r="E17" s="3">
        <f t="shared" si="3"/>
        <v>0.541266</v>
      </c>
      <c r="F17" s="3">
        <f t="shared" si="4"/>
        <v>0.108253</v>
      </c>
      <c r="G17" s="3">
        <f t="shared" si="5"/>
        <v>0.216506</v>
      </c>
      <c r="H17" s="3">
        <f t="shared" si="0"/>
        <v>9.350481</v>
      </c>
      <c r="I17" s="2">
        <v>9.1</v>
      </c>
      <c r="J17" s="3">
        <v>0.358267</v>
      </c>
      <c r="K17" s="2">
        <v>10.2</v>
      </c>
      <c r="L17" s="3">
        <v>0.401574</v>
      </c>
      <c r="M17" s="3">
        <v>17</v>
      </c>
    </row>
    <row r="18" spans="1:13" ht="12.75">
      <c r="A18" s="1">
        <v>12</v>
      </c>
      <c r="B18" s="2">
        <f t="shared" si="1"/>
        <v>25.4</v>
      </c>
      <c r="C18" s="2">
        <v>1</v>
      </c>
      <c r="D18" s="3">
        <f t="shared" si="2"/>
        <v>0.866025</v>
      </c>
      <c r="E18" s="3">
        <f t="shared" si="3"/>
        <v>0.541266</v>
      </c>
      <c r="F18" s="3">
        <f t="shared" si="4"/>
        <v>0.108253</v>
      </c>
      <c r="G18" s="3">
        <f t="shared" si="5"/>
        <v>0.216506</v>
      </c>
      <c r="H18" s="3">
        <f t="shared" si="0"/>
        <v>11.350481</v>
      </c>
      <c r="I18" s="2">
        <v>11.1</v>
      </c>
      <c r="J18" s="3">
        <v>0.43700700000000003</v>
      </c>
      <c r="K18" s="2">
        <v>12.2</v>
      </c>
      <c r="L18" s="3">
        <v>0.480314</v>
      </c>
      <c r="M18" s="3">
        <v>19</v>
      </c>
    </row>
    <row r="19" spans="1:13" ht="12.75">
      <c r="A19" s="1">
        <v>14</v>
      </c>
      <c r="B19" s="2">
        <f t="shared" si="1"/>
        <v>25.4</v>
      </c>
      <c r="C19" s="2">
        <v>1</v>
      </c>
      <c r="D19" s="3">
        <f t="shared" si="2"/>
        <v>0.866025</v>
      </c>
      <c r="E19" s="3">
        <f t="shared" si="3"/>
        <v>0.541266</v>
      </c>
      <c r="F19" s="3">
        <f t="shared" si="4"/>
        <v>0.108253</v>
      </c>
      <c r="G19" s="3">
        <f t="shared" si="5"/>
        <v>0.216506</v>
      </c>
      <c r="H19" s="3">
        <f t="shared" si="0"/>
        <v>13.350481</v>
      </c>
      <c r="I19" s="2">
        <v>13.1</v>
      </c>
      <c r="J19" s="3">
        <v>0.5157470000000001</v>
      </c>
      <c r="K19" s="2">
        <v>14.2</v>
      </c>
      <c r="L19" s="3">
        <v>0.559054</v>
      </c>
      <c r="M19" s="3">
        <v>22</v>
      </c>
    </row>
    <row r="20" spans="1:13" ht="12.75">
      <c r="A20" s="1">
        <v>16</v>
      </c>
      <c r="B20" s="2">
        <f t="shared" si="1"/>
        <v>25.4</v>
      </c>
      <c r="C20" s="2">
        <v>1</v>
      </c>
      <c r="D20" s="3">
        <f t="shared" si="2"/>
        <v>0.866025</v>
      </c>
      <c r="E20" s="3">
        <f t="shared" si="3"/>
        <v>0.541266</v>
      </c>
      <c r="F20" s="3">
        <f t="shared" si="4"/>
        <v>0.108253</v>
      </c>
      <c r="G20" s="3">
        <f t="shared" si="5"/>
        <v>0.216506</v>
      </c>
      <c r="H20" s="3">
        <f t="shared" si="0"/>
        <v>15.350480999999998</v>
      </c>
      <c r="I20" s="2">
        <v>15.1</v>
      </c>
      <c r="J20" s="3">
        <v>0.594487</v>
      </c>
      <c r="K20" s="2">
        <v>16.2</v>
      </c>
      <c r="L20" s="3">
        <v>0.637794</v>
      </c>
      <c r="M20" s="3">
        <v>24</v>
      </c>
    </row>
    <row r="21" spans="1:13" ht="12.75">
      <c r="A21" s="1">
        <v>18</v>
      </c>
      <c r="B21" s="2">
        <f t="shared" si="1"/>
        <v>25.4</v>
      </c>
      <c r="C21" s="2">
        <v>1</v>
      </c>
      <c r="D21" s="3">
        <f t="shared" si="2"/>
        <v>0.866025</v>
      </c>
      <c r="E21" s="3">
        <f t="shared" si="3"/>
        <v>0.541266</v>
      </c>
      <c r="F21" s="3">
        <f t="shared" si="4"/>
        <v>0.108253</v>
      </c>
      <c r="G21" s="3">
        <f t="shared" si="5"/>
        <v>0.216506</v>
      </c>
      <c r="H21" s="3">
        <f t="shared" si="0"/>
        <v>17.350481</v>
      </c>
      <c r="I21" s="2">
        <v>17.1</v>
      </c>
      <c r="J21" s="3">
        <v>0.6732270000000001</v>
      </c>
      <c r="K21" s="2">
        <v>18.2</v>
      </c>
      <c r="L21" s="3">
        <v>0.716534</v>
      </c>
      <c r="M21" s="3">
        <v>27</v>
      </c>
    </row>
    <row r="22" spans="1:13" ht="12.75">
      <c r="A22" s="1">
        <v>20</v>
      </c>
      <c r="B22" s="2">
        <f t="shared" si="1"/>
        <v>25.4</v>
      </c>
      <c r="C22" s="2">
        <v>1</v>
      </c>
      <c r="D22" s="3">
        <f t="shared" si="2"/>
        <v>0.866025</v>
      </c>
      <c r="E22" s="3">
        <f t="shared" si="3"/>
        <v>0.541266</v>
      </c>
      <c r="F22" s="3">
        <f t="shared" si="4"/>
        <v>0.108253</v>
      </c>
      <c r="G22" s="3">
        <f t="shared" si="5"/>
        <v>0.216506</v>
      </c>
      <c r="H22" s="3">
        <f t="shared" si="0"/>
        <v>19.350481</v>
      </c>
      <c r="I22" s="2">
        <v>19.1</v>
      </c>
      <c r="J22" s="3">
        <v>0.751967</v>
      </c>
      <c r="K22" s="2">
        <v>20.2</v>
      </c>
      <c r="L22" s="3">
        <v>0.795274</v>
      </c>
      <c r="M22" s="3">
        <v>30</v>
      </c>
    </row>
    <row r="23" spans="10:12" ht="12.75">
      <c r="J23" s="3"/>
      <c r="L23" s="3"/>
    </row>
    <row r="24" spans="10:12" ht="12.75">
      <c r="J24" s="3"/>
      <c r="L24" s="3"/>
    </row>
    <row r="25" spans="10:12" ht="12.75">
      <c r="J25" s="3"/>
      <c r="L25" s="3"/>
    </row>
    <row r="26" spans="10:12" ht="12.75">
      <c r="J26" s="3"/>
      <c r="L26" s="3"/>
    </row>
    <row r="27" spans="10:12" ht="12.75">
      <c r="J27" s="3"/>
      <c r="L27" s="3"/>
    </row>
    <row r="28" spans="10:12" ht="12.75">
      <c r="J28" s="3"/>
      <c r="L28" s="3"/>
    </row>
    <row r="29" spans="10:12" ht="12.75">
      <c r="J29" s="3"/>
      <c r="L29" s="3"/>
    </row>
  </sheetData>
  <sheetProtection sheet="1" objects="1" scenarios="1"/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3">
      <selection activeCell="H35" sqref="H35"/>
    </sheetView>
  </sheetViews>
  <sheetFormatPr defaultColWidth="9.140625" defaultRowHeight="12.75"/>
  <cols>
    <col min="1" max="1" width="9.7109375" style="1" customWidth="1"/>
    <col min="2" max="3" width="9.7109375" style="2" customWidth="1"/>
    <col min="4" max="8" width="9.7109375" style="3" customWidth="1"/>
    <col min="9" max="9" width="9.7109375" style="2" customWidth="1"/>
    <col min="10" max="10" width="9.7109375" style="4" customWidth="1"/>
    <col min="11" max="12" width="9.7109375" style="2" customWidth="1"/>
    <col min="13" max="16384" width="9.7109375" style="3" customWidth="1"/>
  </cols>
  <sheetData>
    <row r="1" spans="1:3" ht="12.75">
      <c r="A1" s="1" t="s">
        <v>13</v>
      </c>
      <c r="B1" s="2" t="s">
        <v>12</v>
      </c>
      <c r="C1" s="2" t="s">
        <v>14</v>
      </c>
    </row>
    <row r="2" spans="1:13" ht="12.75">
      <c r="A2" s="1" t="s">
        <v>8</v>
      </c>
      <c r="B2" s="2" t="s">
        <v>6</v>
      </c>
      <c r="C2" s="2" t="s">
        <v>0</v>
      </c>
      <c r="D2" s="3" t="s">
        <v>15</v>
      </c>
      <c r="E2" s="3" t="s">
        <v>1</v>
      </c>
      <c r="F2" s="3" t="s">
        <v>3</v>
      </c>
      <c r="G2" s="3" t="s">
        <v>3</v>
      </c>
      <c r="H2" s="3" t="s">
        <v>4</v>
      </c>
      <c r="I2" s="2" t="s">
        <v>17</v>
      </c>
      <c r="J2" s="3" t="s">
        <v>19</v>
      </c>
      <c r="K2" s="2" t="s">
        <v>11</v>
      </c>
      <c r="L2" s="2" t="s">
        <v>11</v>
      </c>
      <c r="M2" s="3" t="s">
        <v>26</v>
      </c>
    </row>
    <row r="3" spans="1:13" ht="12.75">
      <c r="A3" s="1" t="s">
        <v>7</v>
      </c>
      <c r="B3" s="2" t="s">
        <v>9</v>
      </c>
      <c r="D3" s="3" t="s">
        <v>16</v>
      </c>
      <c r="E3" s="3" t="s">
        <v>2</v>
      </c>
      <c r="F3" s="3" t="s">
        <v>8</v>
      </c>
      <c r="G3" s="3" t="s">
        <v>10</v>
      </c>
      <c r="H3" s="3" t="s">
        <v>5</v>
      </c>
      <c r="I3" s="2" t="s">
        <v>18</v>
      </c>
      <c r="J3" s="3" t="s">
        <v>20</v>
      </c>
      <c r="K3" s="2" t="s">
        <v>18</v>
      </c>
      <c r="L3" s="2" t="s">
        <v>20</v>
      </c>
      <c r="M3" s="3" t="s">
        <v>18</v>
      </c>
    </row>
    <row r="4" spans="3:10" ht="12.75">
      <c r="C4" s="2" t="s">
        <v>21</v>
      </c>
      <c r="D4" s="3" t="s">
        <v>22</v>
      </c>
      <c r="E4" s="3" t="s">
        <v>23</v>
      </c>
      <c r="F4" s="3" t="s">
        <v>24</v>
      </c>
      <c r="G4" s="3" t="s">
        <v>27</v>
      </c>
      <c r="H4" s="3" t="s">
        <v>25</v>
      </c>
      <c r="J4" s="3"/>
    </row>
    <row r="5" spans="1:12" ht="12.75">
      <c r="A5" s="1">
        <v>1</v>
      </c>
      <c r="B5" s="2">
        <f>25.4/C5</f>
        <v>101.6</v>
      </c>
      <c r="C5" s="2">
        <v>0.25</v>
      </c>
      <c r="D5" s="3">
        <f>0.866025*C5</f>
        <v>0.21650625</v>
      </c>
      <c r="E5" s="3">
        <f>D5-F5-G5</f>
        <v>0.13531640625</v>
      </c>
      <c r="F5" s="3">
        <f>D5/8</f>
        <v>0.02706328125</v>
      </c>
      <c r="G5" s="3">
        <f>D5/4</f>
        <v>0.0541265625</v>
      </c>
      <c r="H5" s="3">
        <f aca="true" t="shared" si="0" ref="H5:H29">SUM(A5+(2*F5)-D5)</f>
        <v>0.8376203125</v>
      </c>
      <c r="I5" s="2">
        <v>0.75</v>
      </c>
      <c r="J5" s="3">
        <f>I5*0.03937</f>
        <v>0.0295275</v>
      </c>
      <c r="K5" s="2">
        <v>1.05</v>
      </c>
      <c r="L5" s="3">
        <f>K5*0.03937</f>
        <v>0.04133850000000001</v>
      </c>
    </row>
    <row r="6" spans="1:12" ht="12.75">
      <c r="A6" s="1">
        <v>1.1</v>
      </c>
      <c r="B6" s="2">
        <f aca="true" t="shared" si="1" ref="B6:B29">25.4/C6</f>
        <v>101.6</v>
      </c>
      <c r="C6" s="2">
        <v>0.25</v>
      </c>
      <c r="D6" s="3">
        <f aca="true" t="shared" si="2" ref="D6:D34">0.866025*C6</f>
        <v>0.21650625</v>
      </c>
      <c r="E6" s="3">
        <f aca="true" t="shared" si="3" ref="E6:E29">D6-F6-G6</f>
        <v>0.13531640625</v>
      </c>
      <c r="F6" s="3">
        <f aca="true" t="shared" si="4" ref="F6:F29">D6/8</f>
        <v>0.02706328125</v>
      </c>
      <c r="G6" s="3">
        <f aca="true" t="shared" si="5" ref="G6:G29">D6/4</f>
        <v>0.0541265625</v>
      </c>
      <c r="H6" s="3">
        <f t="shared" si="0"/>
        <v>0.9376203125000001</v>
      </c>
      <c r="I6" s="2">
        <v>0.85</v>
      </c>
      <c r="J6" s="3">
        <f aca="true" t="shared" si="6" ref="J6:J34">I6*0.03937</f>
        <v>0.0334645</v>
      </c>
      <c r="K6" s="2">
        <v>1.15</v>
      </c>
      <c r="L6" s="3">
        <f aca="true" t="shared" si="7" ref="L6:L34">K6*0.03937</f>
        <v>0.045275499999999996</v>
      </c>
    </row>
    <row r="7" spans="1:12" ht="12.75">
      <c r="A7" s="1">
        <v>1.2</v>
      </c>
      <c r="B7" s="2">
        <f t="shared" si="1"/>
        <v>101.6</v>
      </c>
      <c r="C7" s="2">
        <v>0.25</v>
      </c>
      <c r="D7" s="3">
        <f t="shared" si="2"/>
        <v>0.21650625</v>
      </c>
      <c r="E7" s="3">
        <f t="shared" si="3"/>
        <v>0.13531640625</v>
      </c>
      <c r="F7" s="3">
        <f t="shared" si="4"/>
        <v>0.02706328125</v>
      </c>
      <c r="G7" s="3">
        <f t="shared" si="5"/>
        <v>0.0541265625</v>
      </c>
      <c r="H7" s="3">
        <f t="shared" si="0"/>
        <v>1.0376203125</v>
      </c>
      <c r="I7" s="2">
        <v>0.95</v>
      </c>
      <c r="J7" s="3">
        <f t="shared" si="6"/>
        <v>0.0374015</v>
      </c>
      <c r="K7" s="2">
        <v>1.25</v>
      </c>
      <c r="L7" s="3">
        <f t="shared" si="7"/>
        <v>0.049212500000000006</v>
      </c>
    </row>
    <row r="8" spans="1:12" ht="12.75">
      <c r="A8" s="1">
        <v>1.4</v>
      </c>
      <c r="B8" s="2">
        <f t="shared" si="1"/>
        <v>84.66666666666667</v>
      </c>
      <c r="C8" s="2">
        <v>0.3</v>
      </c>
      <c r="D8" s="3">
        <f t="shared" si="2"/>
        <v>0.2598075</v>
      </c>
      <c r="E8" s="3">
        <f t="shared" si="3"/>
        <v>0.16237968750000004</v>
      </c>
      <c r="F8" s="3">
        <f t="shared" si="4"/>
        <v>0.0324759375</v>
      </c>
      <c r="G8" s="3">
        <f t="shared" si="5"/>
        <v>0.064951875</v>
      </c>
      <c r="H8" s="3">
        <f t="shared" si="0"/>
        <v>1.205144375</v>
      </c>
      <c r="I8" s="2">
        <v>1.1</v>
      </c>
      <c r="J8" s="3">
        <f t="shared" si="6"/>
        <v>0.043307000000000005</v>
      </c>
      <c r="K8" s="2">
        <v>1.45</v>
      </c>
      <c r="L8" s="3">
        <f t="shared" si="7"/>
        <v>0.0570865</v>
      </c>
    </row>
    <row r="9" spans="1:12" ht="12.75">
      <c r="A9" s="1">
        <v>1.6</v>
      </c>
      <c r="B9" s="2">
        <f t="shared" si="1"/>
        <v>72.57142857142857</v>
      </c>
      <c r="C9" s="2">
        <v>0.35</v>
      </c>
      <c r="D9" s="3">
        <f t="shared" si="2"/>
        <v>0.30310875</v>
      </c>
      <c r="E9" s="3">
        <f t="shared" si="3"/>
        <v>0.18944296875</v>
      </c>
      <c r="F9" s="3">
        <f t="shared" si="4"/>
        <v>0.03788859375</v>
      </c>
      <c r="G9" s="3">
        <f t="shared" si="5"/>
        <v>0.0757771875</v>
      </c>
      <c r="H9" s="3">
        <f t="shared" si="0"/>
        <v>1.3726684375</v>
      </c>
      <c r="I9" s="2">
        <v>1.25</v>
      </c>
      <c r="J9" s="3">
        <f t="shared" si="6"/>
        <v>0.049212500000000006</v>
      </c>
      <c r="K9" s="2">
        <v>1.65</v>
      </c>
      <c r="L9" s="3">
        <f t="shared" si="7"/>
        <v>0.0649605</v>
      </c>
    </row>
    <row r="10" spans="1:12" ht="12.75">
      <c r="A10" s="1">
        <v>1.8</v>
      </c>
      <c r="B10" s="2">
        <f t="shared" si="1"/>
        <v>72.57142857142857</v>
      </c>
      <c r="C10" s="2">
        <v>0.35</v>
      </c>
      <c r="D10" s="3">
        <f t="shared" si="2"/>
        <v>0.30310875</v>
      </c>
      <c r="E10" s="3">
        <f t="shared" si="3"/>
        <v>0.18944296875</v>
      </c>
      <c r="F10" s="3">
        <f t="shared" si="4"/>
        <v>0.03788859375</v>
      </c>
      <c r="G10" s="3">
        <f t="shared" si="5"/>
        <v>0.0757771875</v>
      </c>
      <c r="H10" s="3">
        <f t="shared" si="0"/>
        <v>1.5726684375</v>
      </c>
      <c r="I10" s="2">
        <v>1.45</v>
      </c>
      <c r="J10" s="3">
        <f t="shared" si="6"/>
        <v>0.0570865</v>
      </c>
      <c r="K10" s="2">
        <v>1.85</v>
      </c>
      <c r="L10" s="3">
        <f t="shared" si="7"/>
        <v>0.07283450000000001</v>
      </c>
    </row>
    <row r="11" spans="1:13" ht="12.75">
      <c r="A11" s="1">
        <v>2</v>
      </c>
      <c r="B11" s="2">
        <f t="shared" si="1"/>
        <v>63.49999999999999</v>
      </c>
      <c r="C11" s="2">
        <v>0.4</v>
      </c>
      <c r="D11" s="3">
        <f t="shared" si="2"/>
        <v>0.34641000000000005</v>
      </c>
      <c r="E11" s="3">
        <f t="shared" si="3"/>
        <v>0.21650625</v>
      </c>
      <c r="F11" s="3">
        <f t="shared" si="4"/>
        <v>0.043301250000000006</v>
      </c>
      <c r="G11" s="3">
        <f t="shared" si="5"/>
        <v>0.08660250000000001</v>
      </c>
      <c r="H11" s="3">
        <f t="shared" si="0"/>
        <v>1.7401925</v>
      </c>
      <c r="I11" s="2">
        <v>1.6</v>
      </c>
      <c r="J11" s="3">
        <f t="shared" si="6"/>
        <v>0.062992</v>
      </c>
      <c r="K11" s="2">
        <v>2.05</v>
      </c>
      <c r="L11" s="3">
        <f t="shared" si="7"/>
        <v>0.0807085</v>
      </c>
      <c r="M11" s="3">
        <v>4</v>
      </c>
    </row>
    <row r="12" spans="1:13" ht="12.75">
      <c r="A12" s="1">
        <v>2.2</v>
      </c>
      <c r="B12" s="2">
        <f t="shared" si="1"/>
        <v>56.44444444444444</v>
      </c>
      <c r="C12" s="2">
        <v>0.45</v>
      </c>
      <c r="D12" s="3">
        <f t="shared" si="2"/>
        <v>0.38971125</v>
      </c>
      <c r="E12" s="3">
        <f t="shared" si="3"/>
        <v>0.24356953125000003</v>
      </c>
      <c r="F12" s="3">
        <f t="shared" si="4"/>
        <v>0.04871390625</v>
      </c>
      <c r="G12" s="3">
        <f t="shared" si="5"/>
        <v>0.0974278125</v>
      </c>
      <c r="H12" s="3">
        <f t="shared" si="0"/>
        <v>1.9077165625</v>
      </c>
      <c r="I12" s="2">
        <v>1.75</v>
      </c>
      <c r="J12" s="3">
        <f t="shared" si="6"/>
        <v>0.0688975</v>
      </c>
      <c r="K12" s="2">
        <v>2.25</v>
      </c>
      <c r="L12" s="3">
        <f t="shared" si="7"/>
        <v>0.08858250000000001</v>
      </c>
      <c r="M12" s="3">
        <v>4.5</v>
      </c>
    </row>
    <row r="13" spans="1:13" ht="12.75">
      <c r="A13" s="1">
        <v>2.5</v>
      </c>
      <c r="B13" s="2">
        <f t="shared" si="1"/>
        <v>56.44444444444444</v>
      </c>
      <c r="C13" s="2">
        <v>0.45</v>
      </c>
      <c r="D13" s="3">
        <f t="shared" si="2"/>
        <v>0.38971125</v>
      </c>
      <c r="E13" s="3">
        <f t="shared" si="3"/>
        <v>0.24356953125000003</v>
      </c>
      <c r="F13" s="3">
        <f t="shared" si="4"/>
        <v>0.04871390625</v>
      </c>
      <c r="G13" s="3">
        <f t="shared" si="5"/>
        <v>0.0974278125</v>
      </c>
      <c r="H13" s="3">
        <f t="shared" si="0"/>
        <v>2.2077165625</v>
      </c>
      <c r="I13" s="2">
        <v>2.05</v>
      </c>
      <c r="J13" s="3">
        <f t="shared" si="6"/>
        <v>0.0807085</v>
      </c>
      <c r="K13" s="2">
        <v>2.6</v>
      </c>
      <c r="L13" s="3">
        <f t="shared" si="7"/>
        <v>0.10236200000000001</v>
      </c>
      <c r="M13" s="3">
        <v>5</v>
      </c>
    </row>
    <row r="14" spans="1:13" ht="12.75">
      <c r="A14" s="1">
        <v>3</v>
      </c>
      <c r="B14" s="2">
        <f t="shared" si="1"/>
        <v>50.8</v>
      </c>
      <c r="C14" s="2">
        <v>0.5</v>
      </c>
      <c r="D14" s="3">
        <f t="shared" si="2"/>
        <v>0.4330125</v>
      </c>
      <c r="E14" s="3">
        <f t="shared" si="3"/>
        <v>0.2706328125</v>
      </c>
      <c r="F14" s="3">
        <f t="shared" si="4"/>
        <v>0.0541265625</v>
      </c>
      <c r="G14" s="3">
        <f t="shared" si="5"/>
        <v>0.108253125</v>
      </c>
      <c r="H14" s="3">
        <f t="shared" si="0"/>
        <v>2.675240625</v>
      </c>
      <c r="I14" s="2">
        <v>2.5</v>
      </c>
      <c r="J14" s="3">
        <f t="shared" si="6"/>
        <v>0.09842500000000001</v>
      </c>
      <c r="K14" s="2">
        <v>3.1</v>
      </c>
      <c r="L14" s="3">
        <f t="shared" si="7"/>
        <v>0.12204700000000002</v>
      </c>
      <c r="M14" s="3">
        <v>5.5</v>
      </c>
    </row>
    <row r="15" spans="1:13" ht="12.75">
      <c r="A15" s="1">
        <v>3.5</v>
      </c>
      <c r="B15" s="2">
        <f t="shared" si="1"/>
        <v>42.333333333333336</v>
      </c>
      <c r="C15" s="2">
        <v>0.6</v>
      </c>
      <c r="D15" s="3">
        <f t="shared" si="2"/>
        <v>0.519615</v>
      </c>
      <c r="E15" s="3">
        <f t="shared" si="3"/>
        <v>0.3247593750000001</v>
      </c>
      <c r="F15" s="3">
        <f t="shared" si="4"/>
        <v>0.064951875</v>
      </c>
      <c r="G15" s="3">
        <f t="shared" si="5"/>
        <v>0.12990375</v>
      </c>
      <c r="H15" s="3">
        <f t="shared" si="0"/>
        <v>3.11028875</v>
      </c>
      <c r="I15" s="2">
        <v>2.9</v>
      </c>
      <c r="J15" s="3">
        <f t="shared" si="6"/>
        <v>0.114173</v>
      </c>
      <c r="K15" s="2">
        <v>3.6</v>
      </c>
      <c r="L15" s="3">
        <f t="shared" si="7"/>
        <v>0.14173200000000002</v>
      </c>
      <c r="M15" s="3">
        <v>6</v>
      </c>
    </row>
    <row r="16" spans="1:13" ht="12.75">
      <c r="A16" s="1">
        <v>4</v>
      </c>
      <c r="B16" s="2">
        <f t="shared" si="1"/>
        <v>36.285714285714285</v>
      </c>
      <c r="C16" s="2">
        <v>0.7</v>
      </c>
      <c r="D16" s="3">
        <f t="shared" si="2"/>
        <v>0.6062175</v>
      </c>
      <c r="E16" s="3">
        <f t="shared" si="3"/>
        <v>0.3788859375</v>
      </c>
      <c r="F16" s="3">
        <f t="shared" si="4"/>
        <v>0.0757771875</v>
      </c>
      <c r="G16" s="3">
        <f t="shared" si="5"/>
        <v>0.151554375</v>
      </c>
      <c r="H16" s="3">
        <f t="shared" si="0"/>
        <v>3.545336875</v>
      </c>
      <c r="I16" s="2">
        <v>3.3</v>
      </c>
      <c r="J16" s="3">
        <f t="shared" si="6"/>
        <v>0.129921</v>
      </c>
      <c r="K16" s="2">
        <v>4.1</v>
      </c>
      <c r="L16" s="3">
        <f t="shared" si="7"/>
        <v>0.161417</v>
      </c>
      <c r="M16" s="3">
        <v>7</v>
      </c>
    </row>
    <row r="17" spans="1:13" ht="12.75">
      <c r="A17" s="1">
        <v>4.5</v>
      </c>
      <c r="B17" s="2">
        <f t="shared" si="1"/>
        <v>33.86666666666667</v>
      </c>
      <c r="C17" s="2">
        <v>0.75</v>
      </c>
      <c r="D17" s="3">
        <f t="shared" si="2"/>
        <v>0.64951875</v>
      </c>
      <c r="E17" s="3">
        <f t="shared" si="3"/>
        <v>0.40594921875</v>
      </c>
      <c r="F17" s="3">
        <f t="shared" si="4"/>
        <v>0.08118984375</v>
      </c>
      <c r="G17" s="3">
        <f t="shared" si="5"/>
        <v>0.1623796875</v>
      </c>
      <c r="H17" s="3">
        <f t="shared" si="0"/>
        <v>4.012860937499999</v>
      </c>
      <c r="I17" s="2">
        <v>3.7</v>
      </c>
      <c r="J17" s="3">
        <f t="shared" si="6"/>
        <v>0.14566900000000002</v>
      </c>
      <c r="K17" s="2">
        <v>4.6</v>
      </c>
      <c r="L17" s="3">
        <f t="shared" si="7"/>
        <v>0.18110199999999999</v>
      </c>
      <c r="M17" s="3">
        <v>7.5</v>
      </c>
    </row>
    <row r="18" spans="1:13" ht="12.75">
      <c r="A18" s="1">
        <v>5</v>
      </c>
      <c r="B18" s="2">
        <f t="shared" si="1"/>
        <v>31.749999999999996</v>
      </c>
      <c r="C18" s="2">
        <v>0.8</v>
      </c>
      <c r="D18" s="3">
        <f t="shared" si="2"/>
        <v>0.6928200000000001</v>
      </c>
      <c r="E18" s="3">
        <f t="shared" si="3"/>
        <v>0.4330125</v>
      </c>
      <c r="F18" s="3">
        <f t="shared" si="4"/>
        <v>0.08660250000000001</v>
      </c>
      <c r="G18" s="3">
        <f t="shared" si="5"/>
        <v>0.17320500000000003</v>
      </c>
      <c r="H18" s="3">
        <f t="shared" si="0"/>
        <v>4.480385</v>
      </c>
      <c r="I18" s="2">
        <v>4.2</v>
      </c>
      <c r="J18" s="3">
        <f t="shared" si="6"/>
        <v>0.16535400000000003</v>
      </c>
      <c r="K18" s="2">
        <v>5.1</v>
      </c>
      <c r="L18" s="3">
        <f t="shared" si="7"/>
        <v>0.200787</v>
      </c>
      <c r="M18" s="3">
        <v>8</v>
      </c>
    </row>
    <row r="19" spans="1:13" ht="12.75">
      <c r="A19" s="1">
        <v>6</v>
      </c>
      <c r="B19" s="2">
        <f t="shared" si="1"/>
        <v>25.4</v>
      </c>
      <c r="C19" s="2">
        <v>1</v>
      </c>
      <c r="D19" s="3">
        <f t="shared" si="2"/>
        <v>0.866025</v>
      </c>
      <c r="E19" s="3">
        <f t="shared" si="3"/>
        <v>0.541265625</v>
      </c>
      <c r="F19" s="3">
        <f t="shared" si="4"/>
        <v>0.108253125</v>
      </c>
      <c r="G19" s="3">
        <f t="shared" si="5"/>
        <v>0.21650625</v>
      </c>
      <c r="H19" s="3">
        <f t="shared" si="0"/>
        <v>5.35048125</v>
      </c>
      <c r="I19" s="2">
        <v>5</v>
      </c>
      <c r="J19" s="3">
        <f t="shared" si="6"/>
        <v>0.19685000000000002</v>
      </c>
      <c r="K19" s="2">
        <v>6.1</v>
      </c>
      <c r="L19" s="3">
        <f t="shared" si="7"/>
        <v>0.240157</v>
      </c>
      <c r="M19" s="3">
        <v>10</v>
      </c>
    </row>
    <row r="20" spans="1:13" ht="12.75">
      <c r="A20" s="1">
        <v>7</v>
      </c>
      <c r="B20" s="2">
        <f t="shared" si="1"/>
        <v>25.4</v>
      </c>
      <c r="C20" s="2">
        <v>1</v>
      </c>
      <c r="D20" s="3">
        <f t="shared" si="2"/>
        <v>0.866025</v>
      </c>
      <c r="E20" s="3">
        <f t="shared" si="3"/>
        <v>0.541265625</v>
      </c>
      <c r="F20" s="3">
        <f t="shared" si="4"/>
        <v>0.108253125</v>
      </c>
      <c r="G20" s="3">
        <f t="shared" si="5"/>
        <v>0.21650625</v>
      </c>
      <c r="H20" s="3">
        <f t="shared" si="0"/>
        <v>6.35048125</v>
      </c>
      <c r="I20" s="2">
        <v>6</v>
      </c>
      <c r="J20" s="3">
        <f t="shared" si="6"/>
        <v>0.23622</v>
      </c>
      <c r="K20" s="2">
        <v>7.2</v>
      </c>
      <c r="L20" s="3">
        <f t="shared" si="7"/>
        <v>0.28346400000000005</v>
      </c>
      <c r="M20" s="3">
        <v>11</v>
      </c>
    </row>
    <row r="21" spans="1:13" ht="12.75">
      <c r="A21" s="1">
        <v>8</v>
      </c>
      <c r="B21" s="2">
        <f t="shared" si="1"/>
        <v>20.32</v>
      </c>
      <c r="C21" s="2">
        <v>1.25</v>
      </c>
      <c r="D21" s="3">
        <f t="shared" si="2"/>
        <v>1.0825312500000002</v>
      </c>
      <c r="E21" s="3">
        <f t="shared" si="3"/>
        <v>0.67658203125</v>
      </c>
      <c r="F21" s="3">
        <f t="shared" si="4"/>
        <v>0.13531640625000002</v>
      </c>
      <c r="G21" s="3">
        <f t="shared" si="5"/>
        <v>0.27063281250000004</v>
      </c>
      <c r="H21" s="3">
        <f t="shared" si="0"/>
        <v>7.1881015625</v>
      </c>
      <c r="I21" s="2">
        <v>6.8</v>
      </c>
      <c r="J21" s="3">
        <f t="shared" si="6"/>
        <v>0.267716</v>
      </c>
      <c r="K21" s="2">
        <v>8.2</v>
      </c>
      <c r="L21" s="3">
        <f t="shared" si="7"/>
        <v>0.322834</v>
      </c>
      <c r="M21" s="3">
        <v>13</v>
      </c>
    </row>
    <row r="22" spans="1:13" ht="12.75">
      <c r="A22" s="1">
        <v>9</v>
      </c>
      <c r="B22" s="2">
        <f t="shared" si="1"/>
        <v>20.32</v>
      </c>
      <c r="C22" s="2">
        <v>1.25</v>
      </c>
      <c r="D22" s="3">
        <f t="shared" si="2"/>
        <v>1.0825312500000002</v>
      </c>
      <c r="E22" s="3">
        <f t="shared" si="3"/>
        <v>0.67658203125</v>
      </c>
      <c r="F22" s="3">
        <f t="shared" si="4"/>
        <v>0.13531640625000002</v>
      </c>
      <c r="G22" s="3">
        <f t="shared" si="5"/>
        <v>0.27063281250000004</v>
      </c>
      <c r="H22" s="3">
        <f t="shared" si="0"/>
        <v>8.1881015625</v>
      </c>
      <c r="I22" s="2">
        <v>7.8</v>
      </c>
      <c r="J22" s="3">
        <f t="shared" si="6"/>
        <v>0.307086</v>
      </c>
      <c r="K22" s="2">
        <v>9.2</v>
      </c>
      <c r="L22" s="3">
        <f t="shared" si="7"/>
        <v>0.36220399999999997</v>
      </c>
      <c r="M22" s="3">
        <v>15</v>
      </c>
    </row>
    <row r="23" spans="1:13" ht="12.75">
      <c r="A23" s="1">
        <v>10</v>
      </c>
      <c r="B23" s="2">
        <f t="shared" si="1"/>
        <v>16.933333333333334</v>
      </c>
      <c r="C23" s="2">
        <v>1.5</v>
      </c>
      <c r="D23" s="3">
        <f t="shared" si="2"/>
        <v>1.2990375</v>
      </c>
      <c r="E23" s="3">
        <f t="shared" si="3"/>
        <v>0.8118984375</v>
      </c>
      <c r="F23" s="3">
        <f t="shared" si="4"/>
        <v>0.1623796875</v>
      </c>
      <c r="G23" s="3">
        <f t="shared" si="5"/>
        <v>0.324759375</v>
      </c>
      <c r="H23" s="3">
        <f t="shared" si="0"/>
        <v>9.025721874999999</v>
      </c>
      <c r="I23" s="2">
        <v>8.5</v>
      </c>
      <c r="J23" s="3">
        <f t="shared" si="6"/>
        <v>0.334645</v>
      </c>
      <c r="K23" s="2">
        <v>10.2</v>
      </c>
      <c r="L23" s="3">
        <f t="shared" si="7"/>
        <v>0.401574</v>
      </c>
      <c r="M23" s="3">
        <v>17</v>
      </c>
    </row>
    <row r="24" spans="1:13" ht="12.75">
      <c r="A24" s="1">
        <v>11</v>
      </c>
      <c r="B24" s="2">
        <f t="shared" si="1"/>
        <v>16.933333333333334</v>
      </c>
      <c r="C24" s="2">
        <v>1.5</v>
      </c>
      <c r="D24" s="3">
        <f t="shared" si="2"/>
        <v>1.2990375</v>
      </c>
      <c r="E24" s="3">
        <f t="shared" si="3"/>
        <v>0.8118984375</v>
      </c>
      <c r="F24" s="3">
        <f t="shared" si="4"/>
        <v>0.1623796875</v>
      </c>
      <c r="G24" s="3">
        <f t="shared" si="5"/>
        <v>0.324759375</v>
      </c>
      <c r="H24" s="3">
        <f t="shared" si="0"/>
        <v>10.025721874999999</v>
      </c>
      <c r="I24" s="2">
        <v>9.5</v>
      </c>
      <c r="J24" s="3">
        <f t="shared" si="6"/>
        <v>0.37401500000000004</v>
      </c>
      <c r="K24" s="2">
        <v>11.2</v>
      </c>
      <c r="L24" s="3">
        <f t="shared" si="7"/>
        <v>0.440944</v>
      </c>
      <c r="M24" s="3">
        <v>18</v>
      </c>
    </row>
    <row r="25" spans="1:13" ht="12.75">
      <c r="A25" s="1">
        <v>12</v>
      </c>
      <c r="B25" s="2">
        <f t="shared" si="1"/>
        <v>14.514285714285714</v>
      </c>
      <c r="C25" s="2">
        <v>1.75</v>
      </c>
      <c r="D25" s="3">
        <f t="shared" si="2"/>
        <v>1.51554375</v>
      </c>
      <c r="E25" s="3">
        <f t="shared" si="3"/>
        <v>0.9472148437500001</v>
      </c>
      <c r="F25" s="3">
        <f t="shared" si="4"/>
        <v>0.18944296875</v>
      </c>
      <c r="G25" s="3">
        <f t="shared" si="5"/>
        <v>0.3788859375</v>
      </c>
      <c r="H25" s="3">
        <f t="shared" si="0"/>
        <v>10.863342187499999</v>
      </c>
      <c r="I25" s="2">
        <v>10.2</v>
      </c>
      <c r="J25" s="3">
        <f t="shared" si="6"/>
        <v>0.401574</v>
      </c>
      <c r="K25" s="2">
        <v>12.2</v>
      </c>
      <c r="L25" s="3">
        <f t="shared" si="7"/>
        <v>0.480314</v>
      </c>
      <c r="M25" s="3">
        <v>19</v>
      </c>
    </row>
    <row r="26" spans="1:13" ht="12.75">
      <c r="A26" s="1">
        <v>14</v>
      </c>
      <c r="B26" s="2">
        <f t="shared" si="1"/>
        <v>12.7</v>
      </c>
      <c r="C26" s="2">
        <v>2</v>
      </c>
      <c r="D26" s="3">
        <f t="shared" si="2"/>
        <v>1.73205</v>
      </c>
      <c r="E26" s="3">
        <f t="shared" si="3"/>
        <v>1.08253125</v>
      </c>
      <c r="F26" s="3">
        <f t="shared" si="4"/>
        <v>0.21650625</v>
      </c>
      <c r="G26" s="3">
        <f t="shared" si="5"/>
        <v>0.4330125</v>
      </c>
      <c r="H26" s="3">
        <f t="shared" si="0"/>
        <v>12.7009625</v>
      </c>
      <c r="I26" s="2">
        <v>12</v>
      </c>
      <c r="J26" s="3">
        <f t="shared" si="6"/>
        <v>0.47244</v>
      </c>
      <c r="K26" s="2">
        <v>14.25</v>
      </c>
      <c r="L26" s="3">
        <f t="shared" si="7"/>
        <v>0.5610225</v>
      </c>
      <c r="M26" s="3">
        <v>22</v>
      </c>
    </row>
    <row r="27" spans="1:13" ht="12.75">
      <c r="A27" s="1">
        <v>16</v>
      </c>
      <c r="B27" s="2">
        <f t="shared" si="1"/>
        <v>12.7</v>
      </c>
      <c r="C27" s="2">
        <v>2</v>
      </c>
      <c r="D27" s="3">
        <f t="shared" si="2"/>
        <v>1.73205</v>
      </c>
      <c r="E27" s="3">
        <f t="shared" si="3"/>
        <v>1.08253125</v>
      </c>
      <c r="F27" s="3">
        <f t="shared" si="4"/>
        <v>0.21650625</v>
      </c>
      <c r="G27" s="3">
        <f t="shared" si="5"/>
        <v>0.4330125</v>
      </c>
      <c r="H27" s="3">
        <f t="shared" si="0"/>
        <v>14.7009625</v>
      </c>
      <c r="I27" s="2">
        <v>14</v>
      </c>
      <c r="J27" s="3">
        <f t="shared" si="6"/>
        <v>0.55118</v>
      </c>
      <c r="K27" s="2">
        <v>16.25</v>
      </c>
      <c r="L27" s="3">
        <f t="shared" si="7"/>
        <v>0.6397625</v>
      </c>
      <c r="M27" s="3">
        <v>24</v>
      </c>
    </row>
    <row r="28" spans="1:13" ht="12.75">
      <c r="A28" s="1">
        <v>18</v>
      </c>
      <c r="B28" s="2">
        <f t="shared" si="1"/>
        <v>10.16</v>
      </c>
      <c r="C28" s="2">
        <v>2.5</v>
      </c>
      <c r="D28" s="3">
        <f t="shared" si="2"/>
        <v>2.1650625000000003</v>
      </c>
      <c r="E28" s="3">
        <f t="shared" si="3"/>
        <v>1.3531640625</v>
      </c>
      <c r="F28" s="3">
        <f t="shared" si="4"/>
        <v>0.27063281250000004</v>
      </c>
      <c r="G28" s="3">
        <f t="shared" si="5"/>
        <v>0.5412656250000001</v>
      </c>
      <c r="H28" s="3">
        <f t="shared" si="0"/>
        <v>16.376203125</v>
      </c>
      <c r="I28" s="2">
        <v>15.5</v>
      </c>
      <c r="J28" s="3">
        <f t="shared" si="6"/>
        <v>0.6102350000000001</v>
      </c>
      <c r="K28" s="2">
        <v>18.25</v>
      </c>
      <c r="L28" s="3">
        <f t="shared" si="7"/>
        <v>0.7185025</v>
      </c>
      <c r="M28" s="3">
        <v>27</v>
      </c>
    </row>
    <row r="29" spans="1:13" ht="12.75">
      <c r="A29" s="1">
        <v>20</v>
      </c>
      <c r="B29" s="2">
        <f t="shared" si="1"/>
        <v>10.16</v>
      </c>
      <c r="C29" s="2">
        <v>2.5</v>
      </c>
      <c r="D29" s="3">
        <f t="shared" si="2"/>
        <v>2.1650625000000003</v>
      </c>
      <c r="E29" s="3">
        <f t="shared" si="3"/>
        <v>1.3531640625</v>
      </c>
      <c r="F29" s="3">
        <f t="shared" si="4"/>
        <v>0.27063281250000004</v>
      </c>
      <c r="G29" s="3">
        <f t="shared" si="5"/>
        <v>0.5412656250000001</v>
      </c>
      <c r="H29" s="3">
        <f t="shared" si="0"/>
        <v>18.376203125</v>
      </c>
      <c r="I29" s="2">
        <v>17.5</v>
      </c>
      <c r="J29" s="3">
        <f t="shared" si="6"/>
        <v>0.688975</v>
      </c>
      <c r="K29" s="2">
        <v>20.25</v>
      </c>
      <c r="L29" s="3">
        <f t="shared" si="7"/>
        <v>0.7972425000000001</v>
      </c>
      <c r="M29" s="3">
        <v>30</v>
      </c>
    </row>
    <row r="30" spans="1:13" ht="12.75">
      <c r="A30" s="5">
        <v>40</v>
      </c>
      <c r="B30" s="6">
        <f>25.4/C30</f>
        <v>33.86666666666667</v>
      </c>
      <c r="C30" s="6">
        <v>0.75</v>
      </c>
      <c r="D30" s="7">
        <f t="shared" si="2"/>
        <v>0.64951875</v>
      </c>
      <c r="E30" s="7">
        <f>D30-F30-G30</f>
        <v>0.40594921875</v>
      </c>
      <c r="F30" s="7">
        <f>D30/8</f>
        <v>0.08118984375</v>
      </c>
      <c r="G30" s="7">
        <f>D30/4</f>
        <v>0.1623796875</v>
      </c>
      <c r="H30" s="7">
        <f>SUM(A30+(2*F30)-D30)</f>
        <v>39.5128609375</v>
      </c>
      <c r="I30" s="6">
        <v>18.5</v>
      </c>
      <c r="J30" s="7">
        <f t="shared" si="6"/>
        <v>0.728345</v>
      </c>
      <c r="K30" s="6">
        <v>21.25</v>
      </c>
      <c r="L30" s="7">
        <f t="shared" si="7"/>
        <v>0.8366125000000001</v>
      </c>
      <c r="M30" s="7">
        <v>31</v>
      </c>
    </row>
    <row r="31" spans="1:13" ht="12.75">
      <c r="A31" s="5">
        <v>42</v>
      </c>
      <c r="B31" s="6">
        <f>25.4/C31</f>
        <v>33.86666666666667</v>
      </c>
      <c r="C31" s="6">
        <v>0.75</v>
      </c>
      <c r="D31" s="7">
        <f t="shared" si="2"/>
        <v>0.64951875</v>
      </c>
      <c r="E31" s="7">
        <f>D31-F31-G31</f>
        <v>0.40594921875</v>
      </c>
      <c r="F31" s="7">
        <f>D31/8</f>
        <v>0.08118984375</v>
      </c>
      <c r="G31" s="7">
        <f>D31/4</f>
        <v>0.1623796875</v>
      </c>
      <c r="H31" s="7">
        <f>SUM(A31+(2*F31)-D31)</f>
        <v>41.5128609375</v>
      </c>
      <c r="I31" s="6">
        <v>19.5</v>
      </c>
      <c r="J31" s="7">
        <f t="shared" si="6"/>
        <v>0.767715</v>
      </c>
      <c r="K31" s="6">
        <v>22.25</v>
      </c>
      <c r="L31" s="7">
        <f t="shared" si="7"/>
        <v>0.8759825</v>
      </c>
      <c r="M31" s="7">
        <v>32</v>
      </c>
    </row>
    <row r="32" spans="1:13" ht="12.75">
      <c r="A32" s="5">
        <v>43</v>
      </c>
      <c r="B32" s="6">
        <f>25.4/C32</f>
        <v>25.4</v>
      </c>
      <c r="C32" s="6">
        <v>1</v>
      </c>
      <c r="D32" s="7">
        <f t="shared" si="2"/>
        <v>0.866025</v>
      </c>
      <c r="E32" s="7">
        <f>D32-F32-G32</f>
        <v>0.541265625</v>
      </c>
      <c r="F32" s="7">
        <f>D32/8</f>
        <v>0.108253125</v>
      </c>
      <c r="G32" s="7">
        <f>D32/4</f>
        <v>0.21650625</v>
      </c>
      <c r="H32" s="7">
        <f>SUM(A32+(2*F32)-D32)</f>
        <v>42.35048125</v>
      </c>
      <c r="I32" s="6">
        <v>20.5</v>
      </c>
      <c r="J32" s="7">
        <f t="shared" si="6"/>
        <v>0.807085</v>
      </c>
      <c r="K32" s="6">
        <v>23.25</v>
      </c>
      <c r="L32" s="7">
        <f t="shared" si="7"/>
        <v>0.9153525</v>
      </c>
      <c r="M32" s="7">
        <v>33</v>
      </c>
    </row>
    <row r="33" spans="1:13" ht="12.75">
      <c r="A33" s="5">
        <v>56</v>
      </c>
      <c r="B33" s="6">
        <f>25.4/C33</f>
        <v>25.4</v>
      </c>
      <c r="C33" s="6">
        <v>1</v>
      </c>
      <c r="D33" s="7">
        <f t="shared" si="2"/>
        <v>0.866025</v>
      </c>
      <c r="E33" s="7">
        <f>D33-F33-G33</f>
        <v>0.541265625</v>
      </c>
      <c r="F33" s="7">
        <f>D33/8</f>
        <v>0.108253125</v>
      </c>
      <c r="G33" s="7">
        <f>D33/4</f>
        <v>0.21650625</v>
      </c>
      <c r="H33" s="7">
        <f>SUM(A33+(2*F33)-D33)</f>
        <v>55.35048125</v>
      </c>
      <c r="I33" s="6">
        <v>21.5</v>
      </c>
      <c r="J33" s="7">
        <f t="shared" si="6"/>
        <v>0.8464550000000001</v>
      </c>
      <c r="K33" s="6">
        <v>24.25</v>
      </c>
      <c r="L33" s="7">
        <f t="shared" si="7"/>
        <v>0.9547225</v>
      </c>
      <c r="M33" s="7">
        <v>34</v>
      </c>
    </row>
    <row r="34" spans="1:13" ht="12.75">
      <c r="A34" s="5">
        <v>60</v>
      </c>
      <c r="B34" s="6">
        <f>25.4/C34</f>
        <v>33.86666666666667</v>
      </c>
      <c r="C34" s="6">
        <v>0.75</v>
      </c>
      <c r="D34" s="7">
        <f t="shared" si="2"/>
        <v>0.64951875</v>
      </c>
      <c r="E34" s="7">
        <f>D34-F34-G34</f>
        <v>0.40594921875</v>
      </c>
      <c r="F34" s="7">
        <f>D34/8</f>
        <v>0.08118984375</v>
      </c>
      <c r="G34" s="7">
        <f>D34/4</f>
        <v>0.1623796875</v>
      </c>
      <c r="H34" s="7">
        <f>SUM(A34+(2*F34)-D34)</f>
        <v>59.5128609375</v>
      </c>
      <c r="I34" s="6">
        <v>22.5</v>
      </c>
      <c r="J34" s="7">
        <f t="shared" si="6"/>
        <v>0.8858250000000001</v>
      </c>
      <c r="K34" s="6">
        <v>25.25</v>
      </c>
      <c r="L34" s="7">
        <f t="shared" si="7"/>
        <v>0.9940925</v>
      </c>
      <c r="M34" s="7">
        <v>35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printOptions/>
  <pageMargins left="0.75" right="0.75" top="1" bottom="1" header="0.5" footer="0.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P-E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Usher</dc:creator>
  <cp:keywords/>
  <dc:description/>
  <cp:lastModifiedBy>pso</cp:lastModifiedBy>
  <cp:lastPrinted>2002-01-10T10:33:59Z</cp:lastPrinted>
  <dcterms:created xsi:type="dcterms:W3CDTF">2002-01-06T18:40:28Z</dcterms:created>
  <dcterms:modified xsi:type="dcterms:W3CDTF">2006-06-27T17:35:31Z</dcterms:modified>
  <cp:category/>
  <cp:version/>
  <cp:contentType/>
  <cp:contentStatus/>
</cp:coreProperties>
</file>